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_Zakazky\aktualizace\"/>
    </mc:Choice>
  </mc:AlternateContent>
  <bookViews>
    <workbookView xWindow="0" yWindow="0" windowWidth="0" windowHeight="0"/>
  </bookViews>
  <sheets>
    <sheet name="Rekapitulace stavby" sheetId="1" r:id="rId1"/>
    <sheet name="00 - VON" sheetId="2" r:id="rId2"/>
    <sheet name="01 - Oprava žebříků a trámců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'00 - VON'!$C$120:$K$147</definedName>
    <definedName name="_xlnm.Print_Area" localSheetId="1">'00 - VON'!$C$108:$J$147</definedName>
    <definedName name="_xlnm.Print_Titles" localSheetId="1">'00 - VON'!$120:$120</definedName>
    <definedName name="_xlnm._FilterDatabase" localSheetId="2" hidden="1">'01 - Oprava žebříků a trámců'!$C$125:$K$252</definedName>
    <definedName name="_xlnm.Print_Area" localSheetId="2">'01 - Oprava žebříků a trámců'!$C$113:$J$252</definedName>
    <definedName name="_xlnm.Print_Titles" localSheetId="2">'01 - Oprava žebříků a trámců'!$125:$125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51"/>
  <c r="BH251"/>
  <c r="BG251"/>
  <c r="BF251"/>
  <c r="T251"/>
  <c r="R251"/>
  <c r="P251"/>
  <c r="BI248"/>
  <c r="BH248"/>
  <c r="BG248"/>
  <c r="BF248"/>
  <c r="T248"/>
  <c r="R248"/>
  <c r="P248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T203"/>
  <c r="R204"/>
  <c r="R203"/>
  <c r="P204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2" r="R129"/>
  <c r="J37"/>
  <c r="J36"/>
  <c i="1" r="AY95"/>
  <c i="2" r="J35"/>
  <c i="1" r="AX95"/>
  <c i="2"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1" r="L90"/>
  <c r="AM90"/>
  <c r="AM89"/>
  <c r="L89"/>
  <c r="AM87"/>
  <c r="L87"/>
  <c r="L85"/>
  <c r="L84"/>
  <c i="2" r="F35"/>
  <c i="3" r="BK170"/>
  <c r="BK166"/>
  <c r="BK148"/>
  <c r="BK212"/>
  <c r="BK233"/>
  <c r="J186"/>
  <c i="1" r="AS94"/>
  <c i="2" r="BK132"/>
  <c r="BK127"/>
  <c i="3" r="J163"/>
  <c r="BK194"/>
  <c r="J141"/>
  <c r="J204"/>
  <c r="BK186"/>
  <c r="BK223"/>
  <c r="BK248"/>
  <c r="BK159"/>
  <c i="2" r="J34"/>
  <c i="3" r="J133"/>
  <c r="J237"/>
  <c r="J223"/>
  <c r="J251"/>
  <c r="BK204"/>
  <c r="BK129"/>
  <c i="2" r="F34"/>
  <c i="3" r="BK133"/>
  <c r="BK182"/>
  <c r="BK136"/>
  <c r="BK251"/>
  <c r="J148"/>
  <c r="BK208"/>
  <c r="J194"/>
  <c i="2" r="BK135"/>
  <c r="BK138"/>
  <c r="J130"/>
  <c i="3" r="J166"/>
  <c r="J136"/>
  <c r="BK215"/>
  <c r="J233"/>
  <c r="J182"/>
  <c r="BK242"/>
  <c r="BK229"/>
  <c r="J145"/>
  <c i="2" r="BK124"/>
  <c r="BK141"/>
  <c r="J132"/>
  <c r="F37"/>
  <c i="3" r="J219"/>
  <c r="J215"/>
  <c r="J200"/>
  <c i="2" r="BK145"/>
  <c r="J138"/>
  <c r="J127"/>
  <c i="3" r="BK156"/>
  <c r="BK179"/>
  <c r="J170"/>
  <c r="BK237"/>
  <c r="BK219"/>
  <c r="J159"/>
  <c r="BK153"/>
  <c i="2" r="F36"/>
  <c i="3" r="J208"/>
  <c r="J229"/>
  <c r="J242"/>
  <c r="J248"/>
  <c r="J156"/>
  <c r="J179"/>
  <c i="2" r="J145"/>
  <c r="J135"/>
  <c r="J124"/>
  <c i="3" r="BK145"/>
  <c r="J174"/>
  <c r="BK176"/>
  <c r="J153"/>
  <c r="BK200"/>
  <c r="BK197"/>
  <c r="J129"/>
  <c i="2" r="J141"/>
  <c r="BK130"/>
  <c i="3" r="J176"/>
  <c r="BK141"/>
  <c r="BK189"/>
  <c r="J212"/>
  <c r="J197"/>
  <c r="BK174"/>
  <c r="J189"/>
  <c r="BK163"/>
  <c i="2" l="1" r="BK137"/>
  <c r="J137"/>
  <c r="J100"/>
  <c r="R123"/>
  <c r="R137"/>
  <c r="P129"/>
  <c i="3" r="P140"/>
  <c i="2" r="P123"/>
  <c i="3" r="R140"/>
  <c i="2" r="T123"/>
  <c i="3" r="R128"/>
  <c r="T140"/>
  <c r="R185"/>
  <c i="2" r="BK129"/>
  <c r="J129"/>
  <c r="J99"/>
  <c i="3" r="T128"/>
  <c r="BK185"/>
  <c r="J185"/>
  <c r="J102"/>
  <c i="2" r="T129"/>
  <c i="3" r="BK128"/>
  <c r="J128"/>
  <c r="J98"/>
  <c r="BK152"/>
  <c r="J152"/>
  <c r="J101"/>
  <c r="P185"/>
  <c r="BK207"/>
  <c i="2" r="BK123"/>
  <c r="J123"/>
  <c r="J98"/>
  <c r="T137"/>
  <c i="3" r="T152"/>
  <c r="T207"/>
  <c r="P128"/>
  <c r="R152"/>
  <c r="P207"/>
  <c r="P206"/>
  <c r="P241"/>
  <c i="2" r="P137"/>
  <c i="3" r="BK140"/>
  <c r="J140"/>
  <c r="J99"/>
  <c r="P152"/>
  <c r="T185"/>
  <c r="R207"/>
  <c r="R206"/>
  <c r="BK241"/>
  <c r="J241"/>
  <c r="J106"/>
  <c r="R241"/>
  <c r="T241"/>
  <c i="2" r="BK144"/>
  <c r="J144"/>
  <c r="J101"/>
  <c i="3" r="BK147"/>
  <c r="J147"/>
  <c r="J100"/>
  <c r="BK203"/>
  <c r="J203"/>
  <c r="J103"/>
  <c r="BE163"/>
  <c r="J89"/>
  <c r="BE141"/>
  <c r="BE204"/>
  <c r="BE237"/>
  <c r="BE148"/>
  <c r="BE166"/>
  <c r="BE215"/>
  <c r="BE242"/>
  <c r="BE133"/>
  <c r="BE170"/>
  <c r="BE194"/>
  <c r="BE248"/>
  <c r="E85"/>
  <c r="BE129"/>
  <c r="BE251"/>
  <c i="2" r="BK122"/>
  <c r="BK121"/>
  <c r="J121"/>
  <c r="J96"/>
  <c i="3" r="F92"/>
  <c r="BE136"/>
  <c r="BE145"/>
  <c r="BE156"/>
  <c r="BE186"/>
  <c r="BE200"/>
  <c r="BE223"/>
  <c r="BE179"/>
  <c r="BE208"/>
  <c r="BE219"/>
  <c r="BE176"/>
  <c r="BE189"/>
  <c r="BE159"/>
  <c r="BE229"/>
  <c r="BE153"/>
  <c r="BE174"/>
  <c r="BE182"/>
  <c r="BE197"/>
  <c r="BE212"/>
  <c r="BE233"/>
  <c i="2" r="F92"/>
  <c r="J115"/>
  <c i="1" r="BD95"/>
  <c i="2" r="BE127"/>
  <c r="BE130"/>
  <c r="BE132"/>
  <c r="BE138"/>
  <c r="BE141"/>
  <c r="BE145"/>
  <c r="E85"/>
  <c r="BE135"/>
  <c i="1" r="BA95"/>
  <c r="AW95"/>
  <c r="BB95"/>
  <c i="2" r="BE124"/>
  <c i="1" r="BC95"/>
  <c i="3" r="F34"/>
  <c i="1" r="BA96"/>
  <c r="BA94"/>
  <c r="W30"/>
  <c i="3" r="J34"/>
  <c i="1" r="AW96"/>
  <c i="3" r="F37"/>
  <c i="1" r="BD96"/>
  <c r="BD94"/>
  <c r="W33"/>
  <c i="3" r="F36"/>
  <c i="1" r="BC96"/>
  <c r="BC94"/>
  <c r="W32"/>
  <c i="3" r="F35"/>
  <c i="1" r="BB96"/>
  <c r="BB94"/>
  <c r="W31"/>
  <c i="3" l="1" r="T206"/>
  <c r="P127"/>
  <c r="P126"/>
  <c i="1" r="AU96"/>
  <c i="3" r="BK206"/>
  <c r="J206"/>
  <c r="J104"/>
  <c r="T127"/>
  <c r="T126"/>
  <c r="R127"/>
  <c r="R126"/>
  <c i="2" r="T122"/>
  <c r="T121"/>
  <c r="P122"/>
  <c r="P121"/>
  <c i="1" r="AU95"/>
  <c i="2" r="R122"/>
  <c r="R121"/>
  <c i="3" r="BK127"/>
  <c r="J127"/>
  <c r="J97"/>
  <c r="J207"/>
  <c r="J105"/>
  <c i="2" r="J122"/>
  <c r="J97"/>
  <c r="J30"/>
  <c i="1" r="AG95"/>
  <c i="3" r="J33"/>
  <c i="1" r="AV96"/>
  <c r="AT96"/>
  <c i="2" r="J33"/>
  <c i="1" r="AV95"/>
  <c r="AT95"/>
  <c r="AX94"/>
  <c r="AY94"/>
  <c i="2" r="F33"/>
  <c i="1" r="AZ95"/>
  <c i="3" r="F33"/>
  <c i="1" r="AZ96"/>
  <c r="AW94"/>
  <c r="AK30"/>
  <c i="3" l="1" r="BK126"/>
  <c r="J126"/>
  <c r="J96"/>
  <c i="1" r="AN95"/>
  <c i="2" r="J39"/>
  <c i="1" r="AU94"/>
  <c r="AZ94"/>
  <c r="W29"/>
  <c i="3" l="1" r="J30"/>
  <c i="1" r="AG96"/>
  <c r="AV94"/>
  <c r="AK29"/>
  <c i="3" l="1" r="J39"/>
  <c i="1" r="AG94"/>
  <c r="AK26"/>
  <c r="AN9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<sst xmlns="http://schemas.openxmlformats.org/spreadsheetml/2006/main">
  <si>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</si>
  <si>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</si>
  <si>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</si>
  <si>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</si>
  <si>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</si>
  <si>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{2e9c6474-bc0d-4b8b-9742-c2d15b25baf7}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</si>
  <si>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</si>
  <si>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</si>
  <si>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</si>
  <si>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</si>
  <si>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</si>
  <si>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</si>
  <si>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</si>
  <si>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</si>
  <si>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</si>
  <si>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</si>
  <si>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</si>
  <si>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Štěchovice - oprava žebříků a odrazných trámců PK</t>
  </si>
  <si>
    <t>KSO:</t>
  </si>
  <si>
    <t>832 12 33</t>
  </si>
  <si>
    <t>CC-CZ:</t>
  </si>
  <si>
    <t>21514</t>
  </si>
  <si>
    <t>Místo:</t>
  </si>
  <si>
    <t>VD Štěchovice</t>
  </si>
  <si>
    <t>Datum:</t>
  </si>
  <si>
    <t>23. 5. 2023</t>
  </si>
  <si>
    <t>Zadavatel:</t>
  </si>
  <si>
    <t>IČ:</t>
  </si>
  <si>
    <t>70889953</t>
  </si>
  <si>
    <t>Povodí Vltavy státní podnik</t>
  </si>
  <si>
    <t>DIČ:</t>
  </si>
  <si>
    <t>CZ70889953</t>
  </si>
  <si>
    <t>Uchazeč:</t>
  </si>
  <si>
    <t>Vyplň údaj</t>
  </si>
  <si>
    <t>Projektant:</t>
  </si>
  <si>
    <t>05645328</t>
  </si>
  <si>
    <t>Ing. M. Klimešová</t>
  </si>
  <si>
    <t>True</t>
  </si>
  <si>
    <t>Zpracovatel:</t>
  </si>
  <si>
    <t>Poznámka: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</si>
  <si>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</si>
  <si>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</si>
  <si>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</si>
  <si>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</si>
  <si>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</si>
  <si>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</si>
  <si>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</si>
  <si>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</si>
  <si>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</si>
  <si>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</si>
  <si>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</si>
  <si>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</si>
  <si>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</si>
  <si>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</si>
  <si>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</si>
  <si>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</si>
  <si>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</si>
  <si>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</si>
  <si>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</si>
  <si>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</si>
  <si>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</si>
  <si>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</si>
  <si>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</si>
  <si>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</si>
  <si>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</si>
  <si>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</si>
  <si>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</si>
  <si>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</si>
  <si>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</si>
  <si>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</si>
  <si>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</si>
  <si>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</si>
  <si>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</si>
  <si>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</si>
  <si>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</si>
  <si>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</si>
  <si>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</si>
  <si>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</si>
  <si>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</si>
  <si>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</si>
  <si>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</si>
  <si>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</si>
  <si>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</si>
  <si>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</si>
  <si>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</si>
  <si>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</si>
  <si>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</si>
  <si>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VON</t>
  </si>
  <si>
    <t>1</t>
  </si>
  <si>
    <t>{279a2e98-95f8-4192-9030-6dbe78a73319}</t>
  </si>
  <si>
    <t>2</t>
  </si>
  <si>
    <t>01</t>
  </si>
  <si>
    <t>Oprava žebříků a trámců</t>
  </si>
  <si>
    <t>PRO</t>
  </si>
  <si>
    <t>{3074d7fc-8ba3-4ffe-80a8-8c08cc18ace0}</t>
  </si>
  <si>
    <t>832 51</t>
  </si>
  <si>
    <t>KRYCÍ LIST SOUPISU PRACÍ</t>
  </si>
  <si>
    <t>Objekt:</t>
  </si>
  <si>
    <t>00 - VON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</si>
  <si>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</si>
  <si>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</si>
  <si>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</si>
  <si>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</si>
  <si>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</si>
  <si>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</si>
  <si>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</si>
  <si>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</si>
  <si>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</si>
  <si>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</si>
  <si>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</si>
  <si>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</si>
  <si>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</si>
  <si>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</si>
  <si>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</si>
  <si>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</si>
  <si>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</si>
  <si>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</si>
  <si>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</si>
  <si>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</si>
  <si>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</si>
  <si>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</si>
  <si>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</si>
  <si>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</si>
  <si>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</si>
  <si>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</si>
  <si>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</si>
  <si>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</si>
  <si>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</si>
  <si>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</si>
  <si>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013203001_R</t>
  </si>
  <si>
    <t>Dokumentace dílenská</t>
  </si>
  <si>
    <t>kpl</t>
  </si>
  <si>
    <t>1024</t>
  </si>
  <si>
    <t>-2037221329</t>
  </si>
  <si>
    <t>PP</t>
  </si>
  <si>
    <t>Průzkumné, geodetické a projektové práce projektové práce dokumentace stavby (výkresová a textová) bez rozlišení</t>
  </si>
  <si>
    <t>P</t>
  </si>
  <si>
    <t>Poznámka k položce:_x000d_
Dílenská dokumentace pro výrobu nových částí ocelových konstrukcí._x000d_
viz. D1 TZ.</t>
  </si>
  <si>
    <t>013203002_R</t>
  </si>
  <si>
    <t>Dokumentace skutečného provedení stavby</t>
  </si>
  <si>
    <t>1736306147</t>
  </si>
  <si>
    <t>VRN3</t>
  </si>
  <si>
    <t>Zařízení staveniště</t>
  </si>
  <si>
    <t>3</t>
  </si>
  <si>
    <t>032103000_R</t>
  </si>
  <si>
    <t>Náklady na stavební buňky</t>
  </si>
  <si>
    <t>-45319007</t>
  </si>
  <si>
    <t xml:space="preserve">Zařízení staveniště vybavení staveniště náklady na stavební buňky
- stavební buňka
- socialní objekty pro pracovníky stavby
</t>
  </si>
  <si>
    <t>4</t>
  </si>
  <si>
    <t>034203000</t>
  </si>
  <si>
    <t>Opatření na ochranu pozemků sousedních se staveništěm</t>
  </si>
  <si>
    <t>251042646</t>
  </si>
  <si>
    <t>Poznámka k položce:_x000d_
Náklady na ochranu sousedních stavebních konstrukcí a částí VD před nežádoucím znečištěním při stavební činnosti.</t>
  </si>
  <si>
    <t>039103000_R</t>
  </si>
  <si>
    <t>Rozebrání, bourání a odvoz zařízení staveniště</t>
  </si>
  <si>
    <t>-141474885</t>
  </si>
  <si>
    <t>Zařízení staveniště zrušení zařízení staveniště rozebrání, bourání a odvoz</t>
  </si>
  <si>
    <t>VRN6</t>
  </si>
  <si>
    <t>Územní vlivy</t>
  </si>
  <si>
    <t>6</t>
  </si>
  <si>
    <t>063203000</t>
  </si>
  <si>
    <t>Potápěčské práce</t>
  </si>
  <si>
    <t>-298907295</t>
  </si>
  <si>
    <t xml:space="preserve">Poznámka k položce:_x000d_
Práce pod vodní hladinou,_x000d_
tj. demontáž a montáž 13 ks odrazných trámců v horní vodě, včetně provedení chemických kotev _x000d_
_x000d_
</t>
  </si>
  <si>
    <t>7</t>
  </si>
  <si>
    <t>063403000</t>
  </si>
  <si>
    <t>Práce bez pevné pracovní podlahy</t>
  </si>
  <si>
    <t>228150428</t>
  </si>
  <si>
    <t xml:space="preserve">Poznámka k položce:_x000d_
Provádění prací horolezeckou technikou během stavby: _x000d_
- demontáž a montáž žebříků nad vodní hladinou - 22 ks_x000d_
- demontáž a montáž dřevěných trámců - 35 ks_x000d_
</t>
  </si>
  <si>
    <t>VRN9</t>
  </si>
  <si>
    <t>Ostatní náklady</t>
  </si>
  <si>
    <t>8</t>
  </si>
  <si>
    <t>093103000_R</t>
  </si>
  <si>
    <t>Prostředky a materiál pro šetření a likvidaci vzniklé ekologické havárie</t>
  </si>
  <si>
    <t>347096658</t>
  </si>
  <si>
    <t>Ostatní náklady havárie, živelné pohromy odstranění následků havárie, živelné pohromy</t>
  </si>
  <si>
    <t xml:space="preserve">Poznámka k položce:_x000d_
1 x havarijní souprava OIL 240 (obsah soupravy: nádoba 240 l, Algasorb 30 kg, 50x rohož, 5x nohavice, 5x polštář, 200x utěrka NT, 1x lopatka a smeták, 5x PE pytel, 5x výstražná nálepka, 2x rukavice nálepka - absorpční schopnost 300 litrů), nebo souprava ekvivalentní,_x000d_
1 x havarijní souprava UNV 60 (obsah soupravy: nádoba 60 l, 30x rohož, 3x nohavice,  2x polštář, 1x PVC rukavice, 2x PE pytel, 2x výstražná nálepka - absorpční schopnost 89 litrů), nebo souprava ekvivalentní,_x000d_
1 x balení norná stěna EKNS 220 H (4 ks, rozměr 0,13 x 3 m), nebo ekvivalentní typ,_x000d_
PE pytle objem 120 l - 10 ks,_x000d_
ruční nářadí (sekyra, pila, krumpáč, lopata, palice),_x000d_
zásoba řeziva (prkna, latě, trámy) - jednotky kusů,_x000d_
lahve pro odběr vzorků (prachovnice se širokým hrdlem o objemu min 1,25 l) - 5 ks.</t>
  </si>
  <si>
    <t>01 - Oprava žebříků a trámců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</si>
  <si>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</si>
  <si>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</si>
  <si>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</si>
  <si>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</si>
  <si>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</si>
  <si>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</si>
  <si>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</si>
  <si>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</si>
  <si>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</si>
  <si>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</si>
  <si>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HSV</t>
  </si>
  <si>
    <t>Práce a dodávky HSV</t>
  </si>
  <si>
    <t>Zemní práce</t>
  </si>
  <si>
    <t>161101155_R</t>
  </si>
  <si>
    <t>Svislé přemístění výkopku z horniny tř. 5 až 7 hl výkopu do 25 m</t>
  </si>
  <si>
    <t>m3</t>
  </si>
  <si>
    <t>139538950</t>
  </si>
  <si>
    <t xml:space="preserve">Svislé přemístění výkopku  bez naložení do dopravní nádoby avšak s vyprázdněním dopravní nádoby na hromadu nebo do dopravního prostředku z horniny tř. 5 až 7, při hloubce výkopu přes 25 m</t>
  </si>
  <si>
    <t>Poznámka k položce:_x000d_
Přemístění odsekaných hmot z prostoru výklenků na plato VD. Vzdálenost do 150m, výška do 25m.</t>
  </si>
  <si>
    <t>VV</t>
  </si>
  <si>
    <t>(65,7+5,6)*0,03 "20% plochy výklenků + plocha pod U profily v plovákových výklencích"</t>
  </si>
  <si>
    <t>162201251</t>
  </si>
  <si>
    <t>Vodorovné přemístění do 10 m nošením výkopku z horniny tř. 5 až 7</t>
  </si>
  <si>
    <t>-741465110</t>
  </si>
  <si>
    <t>Vodorovné přemístění výkopku nebo sypaniny nošením s vyprázdněním nádoby na hromady nebo do dopravního prostředku na vzdálenost do 10 m z horniny tř. 5 až 7</t>
  </si>
  <si>
    <t>162201259</t>
  </si>
  <si>
    <t>Příplatek k vodorovnému přemístění nošením ZKD 10 m nošení výkopku z horniny tř. 5 až 7</t>
  </si>
  <si>
    <t>1117377744</t>
  </si>
  <si>
    <t>Vodorovné přemístění výkopku nebo sypaniny nošením s vyprázdněním nádoby na hromady nebo do dopravního prostředku na vzdálenost do 10 m z horniny Příplatek k ceně za každých dalších 10 m</t>
  </si>
  <si>
    <t>2,139*15 'Přepočtené koeficientem množství</t>
  </si>
  <si>
    <t>Zakládání</t>
  </si>
  <si>
    <t>292211111_R</t>
  </si>
  <si>
    <t xml:space="preserve">Montáž konstrukce dřevěné </t>
  </si>
  <si>
    <t>-1676255682</t>
  </si>
  <si>
    <t>Montáž konstrukce dřevěné - zřízení</t>
  </si>
  <si>
    <t>Poznámka k položce:_x000d_
Včetně dopravy trámů, potřebné mechanizace k překladu a montáži, horolezeckou technikou. Včetně případné úpravy trámů.</t>
  </si>
  <si>
    <t>0,22*0,15*562</t>
  </si>
  <si>
    <t>M</t>
  </si>
  <si>
    <t>60512140_R</t>
  </si>
  <si>
    <t>hranol stavební řezivo průřezu do 450cm2 do dl 6m</t>
  </si>
  <si>
    <t>-1723875365</t>
  </si>
  <si>
    <t>Svislé a kompletní konstrukce</t>
  </si>
  <si>
    <t>321366112</t>
  </si>
  <si>
    <t>Výztuž železobetonových konstrukcí vodních staveb z oceli 10 505 D do 32 mm</t>
  </si>
  <si>
    <t>t</t>
  </si>
  <si>
    <t>1198202997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</si>
  <si>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</si>
  <si>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Poznámka k položce:_x000d_
kotvy pro úchyt profilů U profilů v plovákových výklencích, viz D.zpráva</t>
  </si>
  <si>
    <t>0,2 "m, délka profilu" *3 "ks na kus" * 20 "ks" *1,58 "kg/m"/1000</t>
  </si>
  <si>
    <t>9</t>
  </si>
  <si>
    <t>Ostatní konstrukce a práce, bourání</t>
  </si>
  <si>
    <t>953961113_R1</t>
  </si>
  <si>
    <t>Kotvy chemickým tmelem M 12 hl 150 mm do betonu, ŽB nebo kamene s vyvrtáním otvoru</t>
  </si>
  <si>
    <t>kus</t>
  </si>
  <si>
    <t>90625362</t>
  </si>
  <si>
    <t xml:space="preserve">Kotvy chemické s vyvrtáním otvoru  do betonu, železobetonu nebo tvrdého kamene tmel, velikost M 12, hloubka 150 mm</t>
  </si>
  <si>
    <t>Poznámka k položce:_x000d_
Kotvy pro žebříky E a F, viz D.1. TZ + výkaz</t>
  </si>
  <si>
    <t>953961113_R2</t>
  </si>
  <si>
    <t>Kotvy chemickým tmelem M 12 hl 400 mm do betonu, ŽB nebo kamene s vyvrtáním otvoru</t>
  </si>
  <si>
    <t>1969138809</t>
  </si>
  <si>
    <t xml:space="preserve">Kotvy chemické s vyvrtáním otvoru  do betonu, železobetonu nebo tvrdého kamene tmel, velikost M 12, hloubka 400 mm</t>
  </si>
  <si>
    <t>Poznámka k položce:_x000d_
Kotvy pro žebřík A, B, C, D. viz D.1. TZ + výkaz</t>
  </si>
  <si>
    <t>953961114_R1</t>
  </si>
  <si>
    <t>Kotvy chemickým tmelem M 16 hl 200 mm do betonu, ŽB nebo kamene s vyvrtáním otvoru</t>
  </si>
  <si>
    <t>1933401980</t>
  </si>
  <si>
    <t xml:space="preserve">Kotvy chemické s vyvrtáním otvoru  do betonu, železobetonu nebo tvrdého kamene tmel, velikost M 16, hloubka 200 mm</t>
  </si>
  <si>
    <t>Poznámka k položce:_x000d_
Připevnění náhradních profilů v plovákových výklencích, viz D.1. TZ.</t>
  </si>
  <si>
    <t>3 "ks na profil" * 2 "ks na výklenek" * 10 "počet výklenků"</t>
  </si>
  <si>
    <t>10</t>
  </si>
  <si>
    <t>953961114_R2</t>
  </si>
  <si>
    <t>Kotvy chemickým tmelem M 16 hl 400 mm do betonu, ŽB nebo kamene s vyvrtáním otvoru</t>
  </si>
  <si>
    <t>1475350284</t>
  </si>
  <si>
    <t xml:space="preserve">Kotvy chemické s vyvrtáním otvoru  do betonu, železobetonu nebo tvrdého kamene tmel, velikost M 16, hloubka 125 mm</t>
  </si>
  <si>
    <t>Poznámka k položce:_x000d_
Kotvy pro trámce.</t>
  </si>
  <si>
    <t>11</t>
  </si>
  <si>
    <t>966061111_R</t>
  </si>
  <si>
    <t xml:space="preserve">Bourání dřevěných konstrukcí </t>
  </si>
  <si>
    <t>-1292466472</t>
  </si>
  <si>
    <t>Bourání konstrukcí ve vodních tocích s přemístěním suti na hromady na vzdálenost do 20 m nebo s naložením na dopravní prostředek ručně dřevěných včetně výplně</t>
  </si>
  <si>
    <t>Poznámka k položce:_x000d_
Včetně odřezání kovových úchytů od stěny PK a začištění s povrchem stěny,_x000d_
včetně vyzvednutí z PK a naložení na dopravní prostředek.</t>
  </si>
  <si>
    <t>562 "m" * 0,15*0,22 "šxhl"</t>
  </si>
  <si>
    <t>12</t>
  </si>
  <si>
    <t>985112112</t>
  </si>
  <si>
    <t>Odsekání degradovaného betonu stěn tl do 30 mm</t>
  </si>
  <si>
    <t>m2</t>
  </si>
  <si>
    <t>-809077970</t>
  </si>
  <si>
    <t>Odsekání degradovaného betonu stěn, tloušťky přes 10 do 30 mm</t>
  </si>
  <si>
    <t>Poznámka k položce:_x000d_
Odsekání degradováných částí betonu výklenků, pro plošnou sanaci._x000d_
viz. D.1. TZ.</t>
  </si>
  <si>
    <t>328,32 "m2, plocha výklenků" * 0,2 "odhadované procento opravy hl.3 cm"</t>
  </si>
  <si>
    <t>13</t>
  </si>
  <si>
    <t>985112193</t>
  </si>
  <si>
    <t>Příplatek k odsekání degradovaného betonu za plochu do 10 m2 jednotlivě</t>
  </si>
  <si>
    <t>-108195486</t>
  </si>
  <si>
    <t>Odsekání degradovaného betonu Příplatek k cenám za plochu do 10 m2 jednotlivě</t>
  </si>
  <si>
    <t>14</t>
  </si>
  <si>
    <t>985131111</t>
  </si>
  <si>
    <t>Očištění ploch stěn, rubu kleneb a podlah tlakovou vodou</t>
  </si>
  <si>
    <t>-971917945</t>
  </si>
  <si>
    <t>Poznámka k položce:_x000d_
Plocha výklenků, očištění před sanací.</t>
  </si>
  <si>
    <t>985311113</t>
  </si>
  <si>
    <t>Reprofilace stěn cementovými sanačními maltami tl 30 mm</t>
  </si>
  <si>
    <t>-1110454618</t>
  </si>
  <si>
    <t>Reprofilace betonu sanačními maltami na cementové bázi ručně stěn, tloušťky přes 20 do 30 mm</t>
  </si>
  <si>
    <t>65,7 "sanace výklenků" + 0,14*2 "m"*20 "ks, plovákové výklenky"</t>
  </si>
  <si>
    <t>16</t>
  </si>
  <si>
    <t>985311912</t>
  </si>
  <si>
    <t>Příplatek při reprofilaci sanačními maltami za plochu do 10 m2 jednotlivě</t>
  </si>
  <si>
    <t>2083027783</t>
  </si>
  <si>
    <t>Reprofilace betonu sanačními maltami na cementové bázi ručně Příplatek k cenám za plochu do 10 m2 jednotlivě</t>
  </si>
  <si>
    <t xml:space="preserve">Poznámka k položce:_x000d_
Plošná oprava výklenků, plošná sanace,  cca 40% plochy._x000d_
Oprava pomocí reprofilační, tixotropní, mrazuvzdorné, vodonepropustné malty na bázi cementu s příměsí vláken, malta třídy R3._x000d_
viz. D1 TZ.</t>
  </si>
  <si>
    <t>997</t>
  </si>
  <si>
    <t>Přesun sutě</t>
  </si>
  <si>
    <t>17</t>
  </si>
  <si>
    <t>003_R</t>
  </si>
  <si>
    <t>Zachycení odpadu z bourání a čištění výklenků, a z čištění šachty u žebříku E</t>
  </si>
  <si>
    <t>-325832042</t>
  </si>
  <si>
    <t>Zachycení odpadu z bourání a čištění výklenků.</t>
  </si>
  <si>
    <t>Poznámka k položce:_x000d_
Zaplachtování, vybudování záchytné jímky pro zachycení bet. odpadu, včetně veškerého materiálu, včetně separace stavebního odpadu, jeho odvozu a konečného rozebrání zařízení.</t>
  </si>
  <si>
    <t>18</t>
  </si>
  <si>
    <t>997006512_R</t>
  </si>
  <si>
    <t>Vodorovná doprava nečistot s naložením a složením na skládku, včetně poplatku za uložení a likvidaci dle platné legislativy</t>
  </si>
  <si>
    <t>-741246592</t>
  </si>
  <si>
    <t xml:space="preserve">Poznámka k položce:_x000d_
- zahrnuje odvoz a ekologickou likvidaci odpadu ze dna hrazeného prostoru a odstrojených trámců dle platné legislativy, včetně všech poplatků s tím spojených _x000d_
</t>
  </si>
  <si>
    <t>2,14 "m3, odsekaný beton" *2,2 "t/m3"</t>
  </si>
  <si>
    <t>18,546 "m3, trámy" *1 "t/m3"</t>
  </si>
  <si>
    <t>19</t>
  </si>
  <si>
    <t>997211511_R</t>
  </si>
  <si>
    <t xml:space="preserve">Likvidace železného odpadu </t>
  </si>
  <si>
    <t>-1345635621</t>
  </si>
  <si>
    <t>Likvidace železného šrotu</t>
  </si>
  <si>
    <t>Poznámka k položce:_x000d_
odvoz původních konstrukcí k recyklaci</t>
  </si>
  <si>
    <t>20</t>
  </si>
  <si>
    <t>997312111</t>
  </si>
  <si>
    <t>Svislá doprava suti a vybouraných hmot do 3,5 m pro LTM</t>
  </si>
  <si>
    <t>1282534390</t>
  </si>
  <si>
    <t>Svislá doprava suti a vybouraných hmot s naložením do dopravního zařízení a s vyprázdněním dopravního zařízení na hromadu nebo do dopravního prostředku na výšku do 3,5 m</t>
  </si>
  <si>
    <t>Poznámka k položce:_x000d_
Vyzvednutí odpadu ze dna PK.</t>
  </si>
  <si>
    <t>997312119</t>
  </si>
  <si>
    <t>Příplatek ZKD 3,5 m svislé dopravy suti a vybouraných hmot pro LTM</t>
  </si>
  <si>
    <t>154414403</t>
  </si>
  <si>
    <t>Svislá doprava suti a vybouraných hmot s naložením do dopravního zařízení a s vyprázdněním dopravního zařízení na hromadu nebo do dopravního prostředku Příplatek k ceně za každých dalších i započatých 3,5 m výšky</t>
  </si>
  <si>
    <t>23,254*7 'Přepočtené koeficientem množství</t>
  </si>
  <si>
    <t>998</t>
  </si>
  <si>
    <t>Přesun hmot</t>
  </si>
  <si>
    <t>22</t>
  </si>
  <si>
    <t>998322011</t>
  </si>
  <si>
    <t>Přesun hmot pro hráze přehradní zděné, betonové a železobetonové</t>
  </si>
  <si>
    <t>641815735</t>
  </si>
  <si>
    <t>Přesun hmot pro objekty hráze přehradní zděné, betonové, železobetonové dopravní vzdálenost do 500 m</t>
  </si>
  <si>
    <t>PSV</t>
  </si>
  <si>
    <t>Práce a dodávky PSV</t>
  </si>
  <si>
    <t>767</t>
  </si>
  <si>
    <t>Konstrukce zámečnické</t>
  </si>
  <si>
    <t>23</t>
  </si>
  <si>
    <t>767995114_R1</t>
  </si>
  <si>
    <t>Výroba, dodávka a montáž žebříků a kcí z nerezové oceli</t>
  </si>
  <si>
    <t>kg</t>
  </si>
  <si>
    <t>168264875</t>
  </si>
  <si>
    <t xml:space="preserve">Výroba, dodávka a montáž atypických zámečnických konstrukcí - žebříků a kcí z nerezové oceli </t>
  </si>
  <si>
    <t>Poznámka k položce:_x000d_
Výroba, doprava a montáž žebříků včetně mateirálu (nerezová ocel 1.4301)_x000d_
viz D.1. TZ+ výkaz a výkresy D.6. (žebřík E), D.7 (žebřík F), včetně nerezových úchytů žebříků A,B,C a D a trámců (D.8.)</t>
  </si>
  <si>
    <t>269 "žebříky" + 860+310 "trámce"</t>
  </si>
  <si>
    <t>24</t>
  </si>
  <si>
    <t>767995114_R2</t>
  </si>
  <si>
    <t>Výroba, dodávka a montáž žebžíků z oceli S235</t>
  </si>
  <si>
    <t>974490634</t>
  </si>
  <si>
    <t xml:space="preserve">Výroba, dodávka a montáž atypických zámečnických konstrukcí - žebříků oceli S235
</t>
  </si>
  <si>
    <t>Poznámka k položce:_x000d_
Vyroba, doprava a montáž žebříků včetně mateirálu (S235)_x000d_
viz D.1. TZ+ výkaz a výkresy D.2., D.3., D.4.a D.5.</t>
  </si>
  <si>
    <t>25</t>
  </si>
  <si>
    <t>767995114_R3</t>
  </si>
  <si>
    <t>Výroba, dodávka a montáž vodicích U profilů plovákových výklenků</t>
  </si>
  <si>
    <t>-113065538</t>
  </si>
  <si>
    <t xml:space="preserve">Výroba, dodávka a montáž vodicích U profilů plovákových výklenků
</t>
  </si>
  <si>
    <t>Poznámka k položce:_x000d_
Dodávka, doprava a montáž U 140, celkem 40 m,_x000d_
včetně úpravy a uchycení profilů, viz D.1. TZ</t>
  </si>
  <si>
    <t>40 "m" * 16 "kg/m"</t>
  </si>
  <si>
    <t>26</t>
  </si>
  <si>
    <t>767996701_R</t>
  </si>
  <si>
    <t>Demontáž atypických zámečnických konstrukcí řezáním hmotnosti jednotlivých dílů do 50 kg</t>
  </si>
  <si>
    <t>796589040</t>
  </si>
  <si>
    <t xml:space="preserve">Demontáž ostatních zámečnických konstrukcí  o hmotnosti jednotlivých dílů řezáním do 50 kg</t>
  </si>
  <si>
    <t>Poznámka k položce:_x000d_
Demontáž dolní části vodicích U profilů č.140 o délce 2 m v plovákových výklencích, celkem 20 ks, včetně rozpojení od kamenné konstrukce</t>
  </si>
  <si>
    <t>2 "m, délka" * 2 "ks na výklenek" * 10 "ks výklenků" * 16 "kg/m"</t>
  </si>
  <si>
    <t>27</t>
  </si>
  <si>
    <t>767996702_R</t>
  </si>
  <si>
    <t>Demontáž atypických zámečnických konstrukcí řezáním a rozpojením šroubových spojů</t>
  </si>
  <si>
    <t>1727486678</t>
  </si>
  <si>
    <t>Demontáž atypických zámečnických konstrukcí řezáním a rozpojením šroubových spojů, jednotlivé díly do 100 kg</t>
  </si>
  <si>
    <t xml:space="preserve">Poznámka k položce:_x000d_
Odřezání vyměňovaných žebříků a odšroubování opravovaných žebříků, zabroušení původních úchytů. </t>
  </si>
  <si>
    <t>462,3*4 " žebřík A"+406,3*8 "žebřík B" + 410,2*4 "žebřík C" + 260,8*4 "žebřík C"</t>
  </si>
  <si>
    <t>116 " žebřík F"+ 121 "žebřík E"</t>
  </si>
  <si>
    <t>Součet</t>
  </si>
  <si>
    <t>28</t>
  </si>
  <si>
    <t>004_R</t>
  </si>
  <si>
    <t>Nerez - spojovací materiál A2-70</t>
  </si>
  <si>
    <t>-995396786</t>
  </si>
  <si>
    <t>Nerez - spojovací materiál, materiál A2-70</t>
  </si>
  <si>
    <t>Poznámka k položce:_x000d_
Viz D.1. TZ + výkaz, zahrnuje nerezový spojovací materiál, pro připevnění žebříků a trámců.</t>
  </si>
  <si>
    <t>44 "žebříky" + 80 "trámce"</t>
  </si>
  <si>
    <t>29</t>
  </si>
  <si>
    <t>005_R</t>
  </si>
  <si>
    <t>Tyč závitová M12, A2-70, dodávka, montáž a materiál</t>
  </si>
  <si>
    <t>m</t>
  </si>
  <si>
    <t>-464986500</t>
  </si>
  <si>
    <t>Tyč závitová A2-70, dodávka, montáž a materiál</t>
  </si>
  <si>
    <t>Poznámka k položce:_x000d_
Viz D.1. zpráva,_x000d_
- zahrnuje závitové tyče (A2-70), materiál, dopravu a montáž (součást chem. kotev a úchytů žebříků)</t>
  </si>
  <si>
    <t>181 "žebříky A až F, viz D.1."</t>
  </si>
  <si>
    <t>30</t>
  </si>
  <si>
    <t>006_R</t>
  </si>
  <si>
    <t>Tyč závitová M16, A2-70, dodávka, montáž a materiál</t>
  </si>
  <si>
    <t>-1753038313</t>
  </si>
  <si>
    <t>Poznámka k položce:_x000d_
Viz D.1. zpráva,_x000d_
- zahrnuje závitové tyče (A2-70), materiál, dopravu a montáž (součást chem. kotev a úchytů)</t>
  </si>
  <si>
    <t>714 "trámce, viz D.8. a výkaz D.1."</t>
  </si>
  <si>
    <t>789</t>
  </si>
  <si>
    <t>Povrchové úpravy ocelových konstrukcí a technologických zařízení</t>
  </si>
  <si>
    <t>31</t>
  </si>
  <si>
    <t>7892225222_R</t>
  </si>
  <si>
    <t>Otryskání abrazivem ze strusky ocelových kcí pro všechny stupně zrezivění, stupeň přípravy Sa 2 1/2</t>
  </si>
  <si>
    <t>330112195</t>
  </si>
  <si>
    <t>Poznámka k položce:_x000d_
úprava žebříků v dílnách zhotovitele, očištění původních úchytů (předpoklad 50%) na místě v PK,_x000d_
nátěr U profilů v plovákových výklencích.</t>
  </si>
  <si>
    <t>230"žebříky, úchyty, celková plocha" + 20 "U profilu v plovákových výklencích"</t>
  </si>
  <si>
    <t>9"roura s víkem u žebříku E"</t>
  </si>
  <si>
    <t>32</t>
  </si>
  <si>
    <t>789325211_R</t>
  </si>
  <si>
    <t>Zhotovení nátěru ocelových konstrukcí dvousložkového epoxidového</t>
  </si>
  <si>
    <t>-1811158694</t>
  </si>
  <si>
    <t xml:space="preserve">Zhotovení nátěru ocelových konstrukcí dvousložkového epoxidového. Cena obsahuje náklady na práci a veškerý materiál včetně spotřeby nátěrových hmot.
</t>
  </si>
  <si>
    <t>Poznámka k položce:_x000d_
Specifikace nátěru viz B. zpráva, kap.2.5.2._x000d_
Práce v dílnách zhotovitele, viz výkres D.1._x000d_
Nátěr dvousložkovou epoxidovou barvou, položka obsahuje náklady na zhotovení nátěru, včetně spotřeby nátěrových hmot._x000d_
„Stupeň korozní agresivity“ vody (ČSN ISO 12 944-2) – Im1 – ponor do sladké vody._x000d_
doporučené skladby systému a minimální tloušťky jednotlivých vrstev PKO (dle ČSN ISO 12 944-5) s požadovanou životností dle ČSN ISO 12 944-1 kategorie H – vysoká (více než 15 let)._x000d_
Cena obsahuje i náklady na přesun trámců pro potřeby nátěrů v rámci stavby.</t>
  </si>
  <si>
    <t>33</t>
  </si>
  <si>
    <t>99876710_R</t>
  </si>
  <si>
    <t>Přesun hmot PSV</t>
  </si>
  <si>
    <t>-1490927395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</si>
</sst>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35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37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54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55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56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57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56</v>
      </c>
      <c r="AI60" s="41"/>
      <c r="AJ60" s="41"/>
      <c r="AK60" s="41"/>
      <c r="AL60" s="41"/>
      <c r="AM60" s="63" t="s">
        <v>57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58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59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56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57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56</v>
      </c>
      <c r="AI75" s="41"/>
      <c r="AJ75" s="41"/>
      <c r="AK75" s="41"/>
      <c r="AL75" s="41"/>
      <c r="AM75" s="63" t="s">
        <v>57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60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2023-11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VD Štěchovice - oprava žebříků a odrazných trámců PK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22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VD Štěchovice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24</v>
      </c>
      <c r="AJ87" s="39"/>
      <c r="AK87" s="39"/>
      <c r="AL87" s="39"/>
      <c r="AM87" s="78" t="str">
        <f>IF(AN8= "","",AN8)</f>
        <v>23. 5. 2023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26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Vltavy státní podnik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34</v>
      </c>
      <c r="AJ89" s="39"/>
      <c r="AK89" s="39"/>
      <c r="AL89" s="39"/>
      <c r="AM89" s="79" t="str">
        <f>IF(E17="","",E17)</f>
        <v>Ing. M. Klimešová</v>
      </c>
      <c r="AN89" s="70"/>
      <c r="AO89" s="70"/>
      <c r="AP89" s="70"/>
      <c r="AQ89" s="39"/>
      <c r="AR89" s="43"/>
      <c r="AS89" s="80" t="s">
        <v>61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32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38</v>
      </c>
      <c r="AJ90" s="39"/>
      <c r="AK90" s="39"/>
      <c r="AL90" s="39"/>
      <c r="AM90" s="79" t="str">
        <f>IF(E20="","",E20)</f>
        <v>Ing. M. Klimešová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62</v>
      </c>
      <c r="D92" s="93"/>
      <c r="E92" s="93"/>
      <c r="F92" s="93"/>
      <c r="G92" s="93"/>
      <c r="H92" s="94"/>
      <c r="I92" s="95" t="s">
        <v>63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64</v>
      </c>
      <c r="AH92" s="93"/>
      <c r="AI92" s="93"/>
      <c r="AJ92" s="93"/>
      <c r="AK92" s="93"/>
      <c r="AL92" s="93"/>
      <c r="AM92" s="93"/>
      <c r="AN92" s="95" t="s">
        <v>65</v>
      </c>
      <c r="AO92" s="93"/>
      <c r="AP92" s="97"/>
      <c r="AQ92" s="98" t="s">
        <v>66</v>
      </c>
      <c r="AR92" s="43"/>
      <c r="AS92" s="99" t="s">
        <v>67</v>
      </c>
      <c r="AT92" s="100" t="s">
        <v>68</v>
      </c>
      <c r="AU92" s="100" t="s">
        <v>69</v>
      </c>
      <c r="AV92" s="100" t="s">
        <v>70</v>
      </c>
      <c r="AW92" s="100" t="s">
        <v>71</v>
      </c>
      <c r="AX92" s="100" t="s">
        <v>72</v>
      </c>
      <c r="AY92" s="100" t="s">
        <v>73</v>
      </c>
      <c r="AZ92" s="100" t="s">
        <v>74</v>
      </c>
      <c r="BA92" s="100" t="s">
        <v>75</v>
      </c>
      <c r="BB92" s="100" t="s">
        <v>76</v>
      </c>
      <c r="BC92" s="100" t="s">
        <v>77</v>
      </c>
      <c r="BD92" s="101" t="s">
        <v>78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79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80</v>
      </c>
      <c r="BT94" s="116" t="s">
        <v>81</v>
      </c>
      <c r="BU94" s="117" t="s">
        <v>82</v>
      </c>
      <c r="BV94" s="116" t="s">
        <v>83</v>
      </c>
      <c r="BW94" s="116" t="s">
        <v>5</v>
      </c>
      <c r="BX94" s="116" t="s">
        <v>84</v>
      </c>
      <c r="CL94" s="116" t="s">
        <v>19</v>
      </c>
    </row>
    <row r="95" s="7" customFormat="1" ht="16.5" customHeight="1">
      <c r="A95" s="118" t="s">
        <v>85</v>
      </c>
      <c r="B95" s="119"/>
      <c r="C95" s="120"/>
      <c r="D95" s="121" t="s">
        <v>86</v>
      </c>
      <c r="E95" s="121"/>
      <c r="F95" s="121"/>
      <c r="G95" s="121"/>
      <c r="H95" s="121"/>
      <c r="I95" s="122"/>
      <c r="J95" s="121" t="s">
        <v>87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'00 - VON'!J30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'00 - VON'!P121</f>
        <v>0</v>
      </c>
      <c r="AV95" s="127">
        <f>'00 - VON'!J33</f>
        <v>0</v>
      </c>
      <c r="AW95" s="127">
        <f>'00 - VON'!J34</f>
        <v>0</v>
      </c>
      <c r="AX95" s="127">
        <f>'00 - VON'!J35</f>
        <v>0</v>
      </c>
      <c r="AY95" s="127">
        <f>'00 - VON'!J36</f>
        <v>0</v>
      </c>
      <c r="AZ95" s="127">
        <f>'00 - VON'!F33</f>
        <v>0</v>
      </c>
      <c r="BA95" s="127">
        <f>'00 - VON'!F34</f>
        <v>0</v>
      </c>
      <c r="BB95" s="127">
        <f>'00 - VON'!F35</f>
        <v>0</v>
      </c>
      <c r="BC95" s="127">
        <f>'00 - VON'!F36</f>
        <v>0</v>
      </c>
      <c r="BD95" s="129">
        <f>'00 - VON'!F37</f>
        <v>0</v>
      </c>
      <c r="BE95" s="7"/>
      <c r="BT95" s="130" t="s">
        <v>88</v>
      </c>
      <c r="BV95" s="130" t="s">
        <v>83</v>
      </c>
      <c r="BW95" s="130" t="s">
        <v>89</v>
      </c>
      <c r="BX95" s="130" t="s">
        <v>5</v>
      </c>
      <c r="CL95" s="130" t="s">
        <v>1</v>
      </c>
      <c r="CM95" s="130" t="s">
        <v>90</v>
      </c>
    </row>
    <row r="96" s="7" customFormat="1" ht="16.5" customHeight="1">
      <c r="A96" s="118" t="s">
        <v>85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'01 - Oprava žebříků a trámců'!J30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93</v>
      </c>
      <c r="AR96" s="125"/>
      <c r="AS96" s="131">
        <v>0</v>
      </c>
      <c r="AT96" s="132">
        <f>ROUND(SUM(AV96:AW96),2)</f>
        <v>0</v>
      </c>
      <c r="AU96" s="133">
        <f>'01 - Oprava žebříků a trámců'!P126</f>
        <v>0</v>
      </c>
      <c r="AV96" s="132">
        <f>'01 - Oprava žebříků a trámců'!J33</f>
        <v>0</v>
      </c>
      <c r="AW96" s="132">
        <f>'01 - Oprava žebříků a trámců'!J34</f>
        <v>0</v>
      </c>
      <c r="AX96" s="132">
        <f>'01 - Oprava žebříků a trámců'!J35</f>
        <v>0</v>
      </c>
      <c r="AY96" s="132">
        <f>'01 - Oprava žebříků a trámců'!J36</f>
        <v>0</v>
      </c>
      <c r="AZ96" s="132">
        <f>'01 - Oprava žebříků a trámců'!F33</f>
        <v>0</v>
      </c>
      <c r="BA96" s="132">
        <f>'01 - Oprava žebříků a trámců'!F34</f>
        <v>0</v>
      </c>
      <c r="BB96" s="132">
        <f>'01 - Oprava žebříků a trámců'!F35</f>
        <v>0</v>
      </c>
      <c r="BC96" s="132">
        <f>'01 - Oprava žebříků a trámců'!F36</f>
        <v>0</v>
      </c>
      <c r="BD96" s="134">
        <f>'01 - Oprava žebříků a trámců'!F37</f>
        <v>0</v>
      </c>
      <c r="BE96" s="7"/>
      <c r="BT96" s="130" t="s">
        <v>88</v>
      </c>
      <c r="BV96" s="130" t="s">
        <v>83</v>
      </c>
      <c r="BW96" s="130" t="s">
        <v>94</v>
      </c>
      <c r="BX96" s="130" t="s">
        <v>5</v>
      </c>
      <c r="CL96" s="130" t="s">
        <v>95</v>
      </c>
      <c r="CM96" s="130" t="s">
        <v>90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E/BpW+0e9iUR2FriyINpv3HJ3lOXKtJQxA0PB3Q4ilT8D5o2E6xKPXwF/8wvIwNfrG1io688teeMVqWEbmetLA==" hashValue="xn6E4Brvhg+Mp2284ASTn1mrW5WJmAmiIuJTCiZ/tEhMG4RllQmcgPF+BMfcletMloUbdycY2wSqt4wBafKoH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 - VON'!C2" display="/"/>
    <hyperlink ref="A96" location="'01 - Oprava žebříků a trámců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hidden="1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VD Štěchovice - oprava žebříků a odrazných trámců PK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23. 5. 2023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28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29</v>
      </c>
      <c r="F15" s="37"/>
      <c r="G15" s="37"/>
      <c r="H15" s="37"/>
      <c r="I15" s="139" t="s">
        <v>30</v>
      </c>
      <c r="J15" s="142" t="s">
        <v>31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30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34</v>
      </c>
      <c r="E20" s="37"/>
      <c r="F20" s="37"/>
      <c r="G20" s="37"/>
      <c r="H20" s="37"/>
      <c r="I20" s="139" t="s">
        <v>27</v>
      </c>
      <c r="J20" s="142" t="s">
        <v>35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36</v>
      </c>
      <c r="F21" s="37"/>
      <c r="G21" s="37"/>
      <c r="H21" s="37"/>
      <c r="I21" s="139" t="s">
        <v>30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27</v>
      </c>
      <c r="J23" s="142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30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71.25" customHeight="1">
      <c r="A27" s="144"/>
      <c r="B27" s="145"/>
      <c r="C27" s="144"/>
      <c r="D27" s="144"/>
      <c r="E27" s="146" t="s">
        <v>40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ROUND((SUM(BE121:BE147)),  2)</f>
        <v>0</v>
      </c>
      <c r="G33" s="37"/>
      <c r="H33" s="37"/>
      <c r="I33" s="154">
        <v>0.20999999999999999</v>
      </c>
      <c r="J33" s="153">
        <f>ROUND(((SUM(BE121:BE147))*I33),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47</v>
      </c>
      <c r="F34" s="153">
        <f>ROUND((SUM(BF121:BF147)),  2)</f>
        <v>0</v>
      </c>
      <c r="G34" s="37"/>
      <c r="H34" s="37"/>
      <c r="I34" s="154">
        <v>0.14999999999999999</v>
      </c>
      <c r="J34" s="153">
        <f>ROUND(((SUM(BF121:BF147))*I34),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ROUND((SUM(BG121:BG147)),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ROUND((SUM(BH121:BH147)),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ROUND((SUM(BI121:BI147)),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VD Štěchovice - oprava žebříků a odrazných trámců PK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00 - VON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22</v>
      </c>
      <c r="D89" s="39"/>
      <c r="E89" s="39"/>
      <c r="F89" s="26" t="str">
        <f>F12</f>
        <v>VD Štěchovice</v>
      </c>
      <c r="G89" s="39"/>
      <c r="H89" s="39"/>
      <c r="I89" s="31" t="s">
        <v>24</v>
      </c>
      <c r="J89" s="78" t="str">
        <f>IF(J12="","",J12)</f>
        <v>23. 5. 2023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26</v>
      </c>
      <c r="D91" s="39"/>
      <c r="E91" s="39"/>
      <c r="F91" s="26" t="str">
        <f>E15</f>
        <v>Povodí Vltavy státní podnik</v>
      </c>
      <c r="G91" s="39"/>
      <c r="H91" s="39"/>
      <c r="I91" s="31" t="s">
        <v>34</v>
      </c>
      <c r="J91" s="35" t="str">
        <f>E21</f>
        <v>Ing. M. Klimešová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32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>Ing. M. Klimešová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hidden="1" s="9" customFormat="1" ht="24.96" customHeight="1">
      <c r="A97" s="9"/>
      <c r="B97" s="178"/>
      <c r="C97" s="179"/>
      <c r="D97" s="180" t="s">
        <v>104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105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106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107</v>
      </c>
      <c r="E100" s="187"/>
      <c r="F100" s="187"/>
      <c r="G100" s="187"/>
      <c r="H100" s="187"/>
      <c r="I100" s="187"/>
      <c r="J100" s="188">
        <f>J137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108</v>
      </c>
      <c r="E101" s="187"/>
      <c r="F101" s="187"/>
      <c r="G101" s="187"/>
      <c r="H101" s="187"/>
      <c r="I101" s="187"/>
      <c r="J101" s="188">
        <f>J144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VD Štěchovice - oprava žebříků a odrazných trámců PK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00 - VON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22</v>
      </c>
      <c r="D115" s="39"/>
      <c r="E115" s="39"/>
      <c r="F115" s="26" t="str">
        <f>F12</f>
        <v>VD Štěchovice</v>
      </c>
      <c r="G115" s="39"/>
      <c r="H115" s="39"/>
      <c r="I115" s="31" t="s">
        <v>24</v>
      </c>
      <c r="J115" s="78" t="str">
        <f>IF(J12="","",J12)</f>
        <v>23. 5. 2023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26</v>
      </c>
      <c r="D117" s="39"/>
      <c r="E117" s="39"/>
      <c r="F117" s="26" t="str">
        <f>E15</f>
        <v>Povodí Vltavy státní podnik</v>
      </c>
      <c r="G117" s="39"/>
      <c r="H117" s="39"/>
      <c r="I117" s="31" t="s">
        <v>34</v>
      </c>
      <c r="J117" s="35" t="str">
        <f>E21</f>
        <v>Ing. M. Klimešová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32</v>
      </c>
      <c r="D118" s="39"/>
      <c r="E118" s="39"/>
      <c r="F118" s="26" t="str">
        <f>IF(E18="","",E18)</f>
        <v>Vyplň údaj</v>
      </c>
      <c r="G118" s="39"/>
      <c r="H118" s="39"/>
      <c r="I118" s="31" t="s">
        <v>38</v>
      </c>
      <c r="J118" s="35" t="str">
        <f>E24</f>
        <v>Ing. M. Klimešová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110</v>
      </c>
      <c r="D120" s="193" t="s">
        <v>66</v>
      </c>
      <c r="E120" s="193" t="s">
        <v>62</v>
      </c>
      <c r="F120" s="193" t="s">
        <v>63</v>
      </c>
      <c r="G120" s="193" t="s">
        <v>111</v>
      </c>
      <c r="H120" s="193" t="s">
        <v>112</v>
      </c>
      <c r="I120" s="193" t="s">
        <v>113</v>
      </c>
      <c r="J120" s="194" t="s">
        <v>101</v>
      </c>
      <c r="K120" s="195" t="s">
        <v>114</v>
      </c>
      <c r="L120" s="196"/>
      <c r="M120" s="99" t="s">
        <v>1</v>
      </c>
      <c r="N120" s="100" t="s">
        <v>45</v>
      </c>
      <c r="O120" s="100" t="s">
        <v>115</v>
      </c>
      <c r="P120" s="100" t="s">
        <v>116</v>
      </c>
      <c r="Q120" s="100" t="s">
        <v>117</v>
      </c>
      <c r="R120" s="100" t="s">
        <v>118</v>
      </c>
      <c r="S120" s="100" t="s">
        <v>119</v>
      </c>
      <c r="T120" s="101" t="s">
        <v>120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121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0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80</v>
      </c>
      <c r="AU121" s="16" t="s">
        <v>103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80</v>
      </c>
      <c r="E122" s="205" t="s">
        <v>122</v>
      </c>
      <c r="F122" s="205" t="s">
        <v>123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P123+P129+P137+P144</f>
        <v>0</v>
      </c>
      <c r="Q122" s="210"/>
      <c r="R122" s="211">
        <f>R123+R129+R137+R144</f>
        <v>0</v>
      </c>
      <c r="S122" s="210"/>
      <c r="T122" s="212">
        <f>T123+T129+T137+T144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124</v>
      </c>
      <c r="AT122" s="214" t="s">
        <v>80</v>
      </c>
      <c r="AU122" s="214" t="s">
        <v>81</v>
      </c>
      <c r="AY122" s="213" t="s">
        <v>125</v>
      </c>
      <c r="BK122" s="215">
        <f>BK123+BK129+BK137+BK144</f>
        <v>0</v>
      </c>
    </row>
    <row r="123" s="12" customFormat="1" ht="22.8" customHeight="1">
      <c r="A123" s="12"/>
      <c r="B123" s="202"/>
      <c r="C123" s="203"/>
      <c r="D123" s="204" t="s">
        <v>80</v>
      </c>
      <c r="E123" s="216" t="s">
        <v>126</v>
      </c>
      <c r="F123" s="216" t="s">
        <v>127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SUM(P124:P128)</f>
        <v>0</v>
      </c>
      <c r="Q123" s="210"/>
      <c r="R123" s="211">
        <f>SUM(R124:R128)</f>
        <v>0</v>
      </c>
      <c r="S123" s="210"/>
      <c r="T123" s="212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124</v>
      </c>
      <c r="AT123" s="214" t="s">
        <v>80</v>
      </c>
      <c r="AU123" s="214" t="s">
        <v>88</v>
      </c>
      <c r="AY123" s="213" t="s">
        <v>125</v>
      </c>
      <c r="BK123" s="215">
        <f>SUM(BK124:BK128)</f>
        <v>0</v>
      </c>
    </row>
    <row r="124" s="2" customFormat="1" ht="16.5" customHeight="1">
      <c r="A124" s="37"/>
      <c r="B124" s="38"/>
      <c r="C124" s="218" t="s">
        <v>88</v>
      </c>
      <c r="D124" s="218" t="s">
        <v>128</v>
      </c>
      <c r="E124" s="219" t="s">
        <v>129</v>
      </c>
      <c r="F124" s="220" t="s">
        <v>130</v>
      </c>
      <c r="G124" s="221" t="s">
        <v>131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46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132</v>
      </c>
      <c r="AT124" s="230" t="s">
        <v>128</v>
      </c>
      <c r="AU124" s="230" t="s">
        <v>90</v>
      </c>
      <c r="AY124" s="16" t="s">
        <v>125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88</v>
      </c>
      <c r="BK124" s="231">
        <f>ROUND(I124*H124,2)</f>
        <v>0</v>
      </c>
      <c r="BL124" s="16" t="s">
        <v>132</v>
      </c>
      <c r="BM124" s="230" t="s">
        <v>133</v>
      </c>
    </row>
    <row r="125" s="2" customFormat="1">
      <c r="A125" s="37"/>
      <c r="B125" s="38"/>
      <c r="C125" s="39"/>
      <c r="D125" s="232" t="s">
        <v>134</v>
      </c>
      <c r="E125" s="39"/>
      <c r="F125" s="233" t="s">
        <v>135</v>
      </c>
      <c r="G125" s="39"/>
      <c r="H125" s="39"/>
      <c r="I125" s="234"/>
      <c r="J125" s="39"/>
      <c r="K125" s="39"/>
      <c r="L125" s="43"/>
      <c r="M125" s="235"/>
      <c r="N125" s="236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134</v>
      </c>
      <c r="AU125" s="16" t="s">
        <v>90</v>
      </c>
    </row>
    <row r="126" s="2" customFormat="1">
      <c r="A126" s="37"/>
      <c r="B126" s="38"/>
      <c r="C126" s="39"/>
      <c r="D126" s="232" t="s">
        <v>136</v>
      </c>
      <c r="E126" s="39"/>
      <c r="F126" s="237" t="s">
        <v>137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136</v>
      </c>
      <c r="AU126" s="16" t="s">
        <v>90</v>
      </c>
    </row>
    <row r="127" s="2" customFormat="1" ht="16.5" customHeight="1">
      <c r="A127" s="37"/>
      <c r="B127" s="38"/>
      <c r="C127" s="218" t="s">
        <v>90</v>
      </c>
      <c r="D127" s="218" t="s">
        <v>128</v>
      </c>
      <c r="E127" s="219" t="s">
        <v>138</v>
      </c>
      <c r="F127" s="220" t="s">
        <v>139</v>
      </c>
      <c r="G127" s="221" t="s">
        <v>131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46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132</v>
      </c>
      <c r="AT127" s="230" t="s">
        <v>128</v>
      </c>
      <c r="AU127" s="230" t="s">
        <v>90</v>
      </c>
      <c r="AY127" s="16" t="s">
        <v>125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88</v>
      </c>
      <c r="BK127" s="231">
        <f>ROUND(I127*H127,2)</f>
        <v>0</v>
      </c>
      <c r="BL127" s="16" t="s">
        <v>132</v>
      </c>
      <c r="BM127" s="230" t="s">
        <v>140</v>
      </c>
    </row>
    <row r="128" s="2" customFormat="1">
      <c r="A128" s="37"/>
      <c r="B128" s="38"/>
      <c r="C128" s="39"/>
      <c r="D128" s="232" t="s">
        <v>134</v>
      </c>
      <c r="E128" s="39"/>
      <c r="F128" s="233" t="s">
        <v>135</v>
      </c>
      <c r="G128" s="39"/>
      <c r="H128" s="39"/>
      <c r="I128" s="234"/>
      <c r="J128" s="39"/>
      <c r="K128" s="39"/>
      <c r="L128" s="43"/>
      <c r="M128" s="235"/>
      <c r="N128" s="23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134</v>
      </c>
      <c r="AU128" s="16" t="s">
        <v>90</v>
      </c>
    </row>
    <row r="129" s="12" customFormat="1" ht="22.8" customHeight="1">
      <c r="A129" s="12"/>
      <c r="B129" s="202"/>
      <c r="C129" s="203"/>
      <c r="D129" s="204" t="s">
        <v>80</v>
      </c>
      <c r="E129" s="216" t="s">
        <v>141</v>
      </c>
      <c r="F129" s="216" t="s">
        <v>142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SUM(P130:P136)</f>
        <v>0</v>
      </c>
      <c r="Q129" s="210"/>
      <c r="R129" s="211">
        <f>SUM(R130:R136)</f>
        <v>0</v>
      </c>
      <c r="S129" s="210"/>
      <c r="T129" s="212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124</v>
      </c>
      <c r="AT129" s="214" t="s">
        <v>80</v>
      </c>
      <c r="AU129" s="214" t="s">
        <v>88</v>
      </c>
      <c r="AY129" s="213" t="s">
        <v>125</v>
      </c>
      <c r="BK129" s="215">
        <f>SUM(BK130:BK136)</f>
        <v>0</v>
      </c>
    </row>
    <row r="130" s="2" customFormat="1" ht="16.5" customHeight="1">
      <c r="A130" s="37"/>
      <c r="B130" s="38"/>
      <c r="C130" s="218" t="s">
        <v>143</v>
      </c>
      <c r="D130" s="218" t="s">
        <v>128</v>
      </c>
      <c r="E130" s="219" t="s">
        <v>144</v>
      </c>
      <c r="F130" s="220" t="s">
        <v>145</v>
      </c>
      <c r="G130" s="221" t="s">
        <v>131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46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132</v>
      </c>
      <c r="AT130" s="230" t="s">
        <v>128</v>
      </c>
      <c r="AU130" s="230" t="s">
        <v>90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88</v>
      </c>
      <c r="BK130" s="231">
        <f>ROUND(I130*H130,2)</f>
        <v>0</v>
      </c>
      <c r="BL130" s="16" t="s">
        <v>132</v>
      </c>
      <c r="BM130" s="230" t="s">
        <v>146</v>
      </c>
    </row>
    <row r="131" s="2" customFormat="1">
      <c r="A131" s="37"/>
      <c r="B131" s="38"/>
      <c r="C131" s="39"/>
      <c r="D131" s="232" t="s">
        <v>134</v>
      </c>
      <c r="E131" s="39"/>
      <c r="F131" s="233" t="s">
        <v>147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134</v>
      </c>
      <c r="AU131" s="16" t="s">
        <v>90</v>
      </c>
    </row>
    <row r="132" s="2" customFormat="1" ht="24.15" customHeight="1">
      <c r="A132" s="37"/>
      <c r="B132" s="38"/>
      <c r="C132" s="218" t="s">
        <v>148</v>
      </c>
      <c r="D132" s="218" t="s">
        <v>128</v>
      </c>
      <c r="E132" s="219" t="s">
        <v>149</v>
      </c>
      <c r="F132" s="220" t="s">
        <v>150</v>
      </c>
      <c r="G132" s="221" t="s">
        <v>131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46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132</v>
      </c>
      <c r="AT132" s="230" t="s">
        <v>128</v>
      </c>
      <c r="AU132" s="230" t="s">
        <v>90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88</v>
      </c>
      <c r="BK132" s="231">
        <f>ROUND(I132*H132,2)</f>
        <v>0</v>
      </c>
      <c r="BL132" s="16" t="s">
        <v>132</v>
      </c>
      <c r="BM132" s="230" t="s">
        <v>151</v>
      </c>
    </row>
    <row r="133" s="2" customFormat="1">
      <c r="A133" s="37"/>
      <c r="B133" s="38"/>
      <c r="C133" s="39"/>
      <c r="D133" s="232" t="s">
        <v>134</v>
      </c>
      <c r="E133" s="39"/>
      <c r="F133" s="233" t="s">
        <v>150</v>
      </c>
      <c r="G133" s="39"/>
      <c r="H133" s="39"/>
      <c r="I133" s="234"/>
      <c r="J133" s="39"/>
      <c r="K133" s="39"/>
      <c r="L133" s="43"/>
      <c r="M133" s="235"/>
      <c r="N133" s="23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134</v>
      </c>
      <c r="AU133" s="16" t="s">
        <v>90</v>
      </c>
    </row>
    <row r="134" s="2" customFormat="1">
      <c r="A134" s="37"/>
      <c r="B134" s="38"/>
      <c r="C134" s="39"/>
      <c r="D134" s="232" t="s">
        <v>136</v>
      </c>
      <c r="E134" s="39"/>
      <c r="F134" s="237" t="s">
        <v>152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90</v>
      </c>
    </row>
    <row r="135" s="2" customFormat="1" ht="16.5" customHeight="1">
      <c r="A135" s="37"/>
      <c r="B135" s="38"/>
      <c r="C135" s="218" t="s">
        <v>124</v>
      </c>
      <c r="D135" s="218" t="s">
        <v>128</v>
      </c>
      <c r="E135" s="219" t="s">
        <v>153</v>
      </c>
      <c r="F135" s="220" t="s">
        <v>154</v>
      </c>
      <c r="G135" s="221" t="s">
        <v>131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46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132</v>
      </c>
      <c r="AT135" s="230" t="s">
        <v>128</v>
      </c>
      <c r="AU135" s="230" t="s">
        <v>90</v>
      </c>
      <c r="AY135" s="16" t="s">
        <v>125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88</v>
      </c>
      <c r="BK135" s="231">
        <f>ROUND(I135*H135,2)</f>
        <v>0</v>
      </c>
      <c r="BL135" s="16" t="s">
        <v>132</v>
      </c>
      <c r="BM135" s="230" t="s">
        <v>155</v>
      </c>
    </row>
    <row r="136" s="2" customFormat="1">
      <c r="A136" s="37"/>
      <c r="B136" s="38"/>
      <c r="C136" s="39"/>
      <c r="D136" s="232" t="s">
        <v>134</v>
      </c>
      <c r="E136" s="39"/>
      <c r="F136" s="233" t="s">
        <v>156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134</v>
      </c>
      <c r="AU136" s="16" t="s">
        <v>90</v>
      </c>
    </row>
    <row r="137" s="12" customFormat="1" ht="22.8" customHeight="1">
      <c r="A137" s="12"/>
      <c r="B137" s="202"/>
      <c r="C137" s="203"/>
      <c r="D137" s="204" t="s">
        <v>80</v>
      </c>
      <c r="E137" s="216" t="s">
        <v>157</v>
      </c>
      <c r="F137" s="216" t="s">
        <v>158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SUM(P138:P143)</f>
        <v>0</v>
      </c>
      <c r="Q137" s="210"/>
      <c r="R137" s="211">
        <f>SUM(R138:R143)</f>
        <v>0</v>
      </c>
      <c r="S137" s="210"/>
      <c r="T137" s="212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124</v>
      </c>
      <c r="AT137" s="214" t="s">
        <v>80</v>
      </c>
      <c r="AU137" s="214" t="s">
        <v>88</v>
      </c>
      <c r="AY137" s="213" t="s">
        <v>125</v>
      </c>
      <c r="BK137" s="215">
        <f>SUM(BK138:BK143)</f>
        <v>0</v>
      </c>
    </row>
    <row r="138" s="2" customFormat="1" ht="16.5" customHeight="1">
      <c r="A138" s="37"/>
      <c r="B138" s="38"/>
      <c r="C138" s="218" t="s">
        <v>159</v>
      </c>
      <c r="D138" s="218" t="s">
        <v>128</v>
      </c>
      <c r="E138" s="219" t="s">
        <v>160</v>
      </c>
      <c r="F138" s="220" t="s">
        <v>161</v>
      </c>
      <c r="G138" s="221" t="s">
        <v>131</v>
      </c>
      <c r="H138" s="222">
        <v>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46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132</v>
      </c>
      <c r="AT138" s="230" t="s">
        <v>128</v>
      </c>
      <c r="AU138" s="230" t="s">
        <v>90</v>
      </c>
      <c r="AY138" s="16" t="s">
        <v>125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88</v>
      </c>
      <c r="BK138" s="231">
        <f>ROUND(I138*H138,2)</f>
        <v>0</v>
      </c>
      <c r="BL138" s="16" t="s">
        <v>132</v>
      </c>
      <c r="BM138" s="230" t="s">
        <v>162</v>
      </c>
    </row>
    <row r="139" s="2" customFormat="1">
      <c r="A139" s="37"/>
      <c r="B139" s="38"/>
      <c r="C139" s="39"/>
      <c r="D139" s="232" t="s">
        <v>134</v>
      </c>
      <c r="E139" s="39"/>
      <c r="F139" s="233" t="s">
        <v>161</v>
      </c>
      <c r="G139" s="39"/>
      <c r="H139" s="39"/>
      <c r="I139" s="234"/>
      <c r="J139" s="39"/>
      <c r="K139" s="39"/>
      <c r="L139" s="43"/>
      <c r="M139" s="235"/>
      <c r="N139" s="23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134</v>
      </c>
      <c r="AU139" s="16" t="s">
        <v>90</v>
      </c>
    </row>
    <row r="140" s="2" customFormat="1">
      <c r="A140" s="37"/>
      <c r="B140" s="38"/>
      <c r="C140" s="39"/>
      <c r="D140" s="232" t="s">
        <v>136</v>
      </c>
      <c r="E140" s="39"/>
      <c r="F140" s="237" t="s">
        <v>163</v>
      </c>
      <c r="G140" s="39"/>
      <c r="H140" s="39"/>
      <c r="I140" s="234"/>
      <c r="J140" s="39"/>
      <c r="K140" s="39"/>
      <c r="L140" s="43"/>
      <c r="M140" s="235"/>
      <c r="N140" s="23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136</v>
      </c>
      <c r="AU140" s="16" t="s">
        <v>90</v>
      </c>
    </row>
    <row r="141" s="2" customFormat="1" ht="16.5" customHeight="1">
      <c r="A141" s="37"/>
      <c r="B141" s="38"/>
      <c r="C141" s="218" t="s">
        <v>164</v>
      </c>
      <c r="D141" s="218" t="s">
        <v>128</v>
      </c>
      <c r="E141" s="219" t="s">
        <v>165</v>
      </c>
      <c r="F141" s="220" t="s">
        <v>166</v>
      </c>
      <c r="G141" s="221" t="s">
        <v>131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46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132</v>
      </c>
      <c r="AT141" s="230" t="s">
        <v>128</v>
      </c>
      <c r="AU141" s="230" t="s">
        <v>90</v>
      </c>
      <c r="AY141" s="16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88</v>
      </c>
      <c r="BK141" s="231">
        <f>ROUND(I141*H141,2)</f>
        <v>0</v>
      </c>
      <c r="BL141" s="16" t="s">
        <v>132</v>
      </c>
      <c r="BM141" s="230" t="s">
        <v>167</v>
      </c>
    </row>
    <row r="142" s="2" customFormat="1">
      <c r="A142" s="37"/>
      <c r="B142" s="38"/>
      <c r="C142" s="39"/>
      <c r="D142" s="232" t="s">
        <v>134</v>
      </c>
      <c r="E142" s="39"/>
      <c r="F142" s="233" t="s">
        <v>166</v>
      </c>
      <c r="G142" s="39"/>
      <c r="H142" s="39"/>
      <c r="I142" s="234"/>
      <c r="J142" s="39"/>
      <c r="K142" s="39"/>
      <c r="L142" s="43"/>
      <c r="M142" s="235"/>
      <c r="N142" s="23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134</v>
      </c>
      <c r="AU142" s="16" t="s">
        <v>90</v>
      </c>
    </row>
    <row r="143" s="2" customFormat="1">
      <c r="A143" s="37"/>
      <c r="B143" s="38"/>
      <c r="C143" s="39"/>
      <c r="D143" s="232" t="s">
        <v>136</v>
      </c>
      <c r="E143" s="39"/>
      <c r="F143" s="237" t="s">
        <v>168</v>
      </c>
      <c r="G143" s="39"/>
      <c r="H143" s="39"/>
      <c r="I143" s="234"/>
      <c r="J143" s="39"/>
      <c r="K143" s="39"/>
      <c r="L143" s="43"/>
      <c r="M143" s="235"/>
      <c r="N143" s="23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136</v>
      </c>
      <c r="AU143" s="16" t="s">
        <v>90</v>
      </c>
    </row>
    <row r="144" s="12" customFormat="1" ht="22.8" customHeight="1">
      <c r="A144" s="12"/>
      <c r="B144" s="202"/>
      <c r="C144" s="203"/>
      <c r="D144" s="204" t="s">
        <v>80</v>
      </c>
      <c r="E144" s="216" t="s">
        <v>169</v>
      </c>
      <c r="F144" s="216" t="s">
        <v>170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SUM(P145:P147)</f>
        <v>0</v>
      </c>
      <c r="Q144" s="210"/>
      <c r="R144" s="211">
        <f>SUM(R145:R147)</f>
        <v>0</v>
      </c>
      <c r="S144" s="210"/>
      <c r="T144" s="212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124</v>
      </c>
      <c r="AT144" s="214" t="s">
        <v>80</v>
      </c>
      <c r="AU144" s="214" t="s">
        <v>88</v>
      </c>
      <c r="AY144" s="213" t="s">
        <v>125</v>
      </c>
      <c r="BK144" s="215">
        <f>SUM(BK145:BK147)</f>
        <v>0</v>
      </c>
    </row>
    <row r="145" s="2" customFormat="1" ht="24.15" customHeight="1">
      <c r="A145" s="37"/>
      <c r="B145" s="38"/>
      <c r="C145" s="218" t="s">
        <v>171</v>
      </c>
      <c r="D145" s="218" t="s">
        <v>128</v>
      </c>
      <c r="E145" s="219" t="s">
        <v>172</v>
      </c>
      <c r="F145" s="220" t="s">
        <v>173</v>
      </c>
      <c r="G145" s="221" t="s">
        <v>131</v>
      </c>
      <c r="H145" s="222">
        <v>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46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132</v>
      </c>
      <c r="AT145" s="230" t="s">
        <v>128</v>
      </c>
      <c r="AU145" s="230" t="s">
        <v>90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88</v>
      </c>
      <c r="BK145" s="231">
        <f>ROUND(I145*H145,2)</f>
        <v>0</v>
      </c>
      <c r="BL145" s="16" t="s">
        <v>132</v>
      </c>
      <c r="BM145" s="230" t="s">
        <v>174</v>
      </c>
    </row>
    <row r="146" s="2" customFormat="1">
      <c r="A146" s="37"/>
      <c r="B146" s="38"/>
      <c r="C146" s="39"/>
      <c r="D146" s="232" t="s">
        <v>134</v>
      </c>
      <c r="E146" s="39"/>
      <c r="F146" s="233" t="s">
        <v>175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90</v>
      </c>
    </row>
    <row r="147" s="2" customFormat="1">
      <c r="A147" s="37"/>
      <c r="B147" s="38"/>
      <c r="C147" s="39"/>
      <c r="D147" s="232" t="s">
        <v>136</v>
      </c>
      <c r="E147" s="39"/>
      <c r="F147" s="237" t="s">
        <v>176</v>
      </c>
      <c r="G147" s="39"/>
      <c r="H147" s="39"/>
      <c r="I147" s="234"/>
      <c r="J147" s="39"/>
      <c r="K147" s="39"/>
      <c r="L147" s="43"/>
      <c r="M147" s="238"/>
      <c r="N147" s="239"/>
      <c r="O147" s="240"/>
      <c r="P147" s="240"/>
      <c r="Q147" s="240"/>
      <c r="R147" s="240"/>
      <c r="S147" s="240"/>
      <c r="T147" s="24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136</v>
      </c>
      <c r="AU147" s="16" t="s">
        <v>90</v>
      </c>
    </row>
    <row r="148" s="2" customFormat="1" ht="6.96" customHeight="1">
      <c r="A148" s="37"/>
      <c r="B148" s="65"/>
      <c r="C148" s="66"/>
      <c r="D148" s="66"/>
      <c r="E148" s="66"/>
      <c r="F148" s="66"/>
      <c r="G148" s="66"/>
      <c r="H148" s="66"/>
      <c r="I148" s="66"/>
      <c r="J148" s="66"/>
      <c r="K148" s="66"/>
      <c r="L148" s="43"/>
      <c r="M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sheetProtection sheet="1" autoFilter="0" formatColumns="0" formatRows="0" objects="1" scenarios="1" spinCount="100000" saltValue="8hpbLiSw09mDSotwP1TpXqfvWk73ja5BE/UnryIhRzSBSjmiBdwzWFbVLoMbCcokcuFUq4pkKfIB67rnP+Ltcg==" hashValue="YCBonNGg7w3aA4EKGqqbm7JDsk0AJ8H8Prq8WImjFXCJmVSB6gPEmHTzWuwOL8iwTmhmHM3JsqIxkxzmJT+BTA==" algorithmName="SHA-512" password="CC35"/>
  <autoFilter ref="C120:K14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hidden="1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VD Štěchovice - oprava žebříků a odrazných trámců PK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177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95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23. 5. 2023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28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29</v>
      </c>
      <c r="F15" s="37"/>
      <c r="G15" s="37"/>
      <c r="H15" s="37"/>
      <c r="I15" s="139" t="s">
        <v>30</v>
      </c>
      <c r="J15" s="142" t="s">
        <v>31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30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34</v>
      </c>
      <c r="E20" s="37"/>
      <c r="F20" s="37"/>
      <c r="G20" s="37"/>
      <c r="H20" s="37"/>
      <c r="I20" s="139" t="s">
        <v>27</v>
      </c>
      <c r="J20" s="142" t="s">
        <v>35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36</v>
      </c>
      <c r="F21" s="37"/>
      <c r="G21" s="37"/>
      <c r="H21" s="37"/>
      <c r="I21" s="139" t="s">
        <v>30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27</v>
      </c>
      <c r="J23" s="142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30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71.25" customHeight="1">
      <c r="A27" s="144"/>
      <c r="B27" s="145"/>
      <c r="C27" s="144"/>
      <c r="D27" s="144"/>
      <c r="E27" s="146" t="s">
        <v>40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ROUND((SUM(BE126:BE252)),  2)</f>
        <v>0</v>
      </c>
      <c r="G33" s="37"/>
      <c r="H33" s="37"/>
      <c r="I33" s="154">
        <v>0.20999999999999999</v>
      </c>
      <c r="J33" s="153">
        <f>ROUND(((SUM(BE126:BE252))*I33),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47</v>
      </c>
      <c r="F34" s="153">
        <f>ROUND((SUM(BF126:BF252)),  2)</f>
        <v>0</v>
      </c>
      <c r="G34" s="37"/>
      <c r="H34" s="37"/>
      <c r="I34" s="154">
        <v>0.14999999999999999</v>
      </c>
      <c r="J34" s="153">
        <f>ROUND(((SUM(BF126:BF252))*I34),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ROUND((SUM(BG126:BG252)),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ROUND((SUM(BH126:BH252)),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ROUND((SUM(BI126:BI252)),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VD Štěchovice - oprava žebříků a odrazných trámců PK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01 - Oprava žebříků a trámců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22</v>
      </c>
      <c r="D89" s="39"/>
      <c r="E89" s="39"/>
      <c r="F89" s="26" t="str">
        <f>F12</f>
        <v>VD Štěchovice</v>
      </c>
      <c r="G89" s="39"/>
      <c r="H89" s="39"/>
      <c r="I89" s="31" t="s">
        <v>24</v>
      </c>
      <c r="J89" s="78" t="str">
        <f>IF(J12="","",J12)</f>
        <v>23. 5. 2023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26</v>
      </c>
      <c r="D91" s="39"/>
      <c r="E91" s="39"/>
      <c r="F91" s="26" t="str">
        <f>E15</f>
        <v>Povodí Vltavy státní podnik</v>
      </c>
      <c r="G91" s="39"/>
      <c r="H91" s="39"/>
      <c r="I91" s="31" t="s">
        <v>34</v>
      </c>
      <c r="J91" s="35" t="str">
        <f>E21</f>
        <v>Ing. M. Klimešová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32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>Ing. M. Klimešová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hidden="1" s="9" customFormat="1" ht="24.96" customHeight="1">
      <c r="A97" s="9"/>
      <c r="B97" s="178"/>
      <c r="C97" s="179"/>
      <c r="D97" s="180" t="s">
        <v>178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179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180</v>
      </c>
      <c r="E99" s="187"/>
      <c r="F99" s="187"/>
      <c r="G99" s="187"/>
      <c r="H99" s="187"/>
      <c r="I99" s="187"/>
      <c r="J99" s="188">
        <f>J140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181</v>
      </c>
      <c r="E100" s="187"/>
      <c r="F100" s="187"/>
      <c r="G100" s="187"/>
      <c r="H100" s="187"/>
      <c r="I100" s="187"/>
      <c r="J100" s="188">
        <f>J147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182</v>
      </c>
      <c r="E101" s="187"/>
      <c r="F101" s="187"/>
      <c r="G101" s="187"/>
      <c r="H101" s="187"/>
      <c r="I101" s="187"/>
      <c r="J101" s="188">
        <f>J152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183</v>
      </c>
      <c r="E102" s="187"/>
      <c r="F102" s="187"/>
      <c r="G102" s="187"/>
      <c r="H102" s="187"/>
      <c r="I102" s="187"/>
      <c r="J102" s="188">
        <f>J185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184</v>
      </c>
      <c r="E103" s="187"/>
      <c r="F103" s="187"/>
      <c r="G103" s="187"/>
      <c r="H103" s="187"/>
      <c r="I103" s="187"/>
      <c r="J103" s="188">
        <f>J203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8"/>
      <c r="C104" s="179"/>
      <c r="D104" s="180" t="s">
        <v>185</v>
      </c>
      <c r="E104" s="181"/>
      <c r="F104" s="181"/>
      <c r="G104" s="181"/>
      <c r="H104" s="181"/>
      <c r="I104" s="181"/>
      <c r="J104" s="182">
        <f>J206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4"/>
      <c r="C105" s="185"/>
      <c r="D105" s="186" t="s">
        <v>186</v>
      </c>
      <c r="E105" s="187"/>
      <c r="F105" s="187"/>
      <c r="G105" s="187"/>
      <c r="H105" s="187"/>
      <c r="I105" s="187"/>
      <c r="J105" s="188">
        <f>J207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4"/>
      <c r="C106" s="185"/>
      <c r="D106" s="186" t="s">
        <v>187</v>
      </c>
      <c r="E106" s="187"/>
      <c r="F106" s="187"/>
      <c r="G106" s="187"/>
      <c r="H106" s="187"/>
      <c r="I106" s="187"/>
      <c r="J106" s="188">
        <f>J241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hidden="1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hidden="1"/>
    <row r="110" hidden="1"/>
    <row r="111" hidden="1"/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109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VD Štěchovice - oprava žebříků a odrazných trámců PK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01 - Oprava žebříků a trámců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22</v>
      </c>
      <c r="D120" s="39"/>
      <c r="E120" s="39"/>
      <c r="F120" s="26" t="str">
        <f>F12</f>
        <v>VD Štěchovice</v>
      </c>
      <c r="G120" s="39"/>
      <c r="H120" s="39"/>
      <c r="I120" s="31" t="s">
        <v>24</v>
      </c>
      <c r="J120" s="78" t="str">
        <f>IF(J12="","",J12)</f>
        <v>23. 5. 2023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26</v>
      </c>
      <c r="D122" s="39"/>
      <c r="E122" s="39"/>
      <c r="F122" s="26" t="str">
        <f>E15</f>
        <v>Povodí Vltavy státní podnik</v>
      </c>
      <c r="G122" s="39"/>
      <c r="H122" s="39"/>
      <c r="I122" s="31" t="s">
        <v>34</v>
      </c>
      <c r="J122" s="35" t="str">
        <f>E21</f>
        <v>Ing. M. Klimešová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32</v>
      </c>
      <c r="D123" s="39"/>
      <c r="E123" s="39"/>
      <c r="F123" s="26" t="str">
        <f>IF(E18="","",E18)</f>
        <v>Vyplň údaj</v>
      </c>
      <c r="G123" s="39"/>
      <c r="H123" s="39"/>
      <c r="I123" s="31" t="s">
        <v>38</v>
      </c>
      <c r="J123" s="35" t="str">
        <f>E24</f>
        <v>Ing. M. Klimešová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110</v>
      </c>
      <c r="D125" s="193" t="s">
        <v>66</v>
      </c>
      <c r="E125" s="193" t="s">
        <v>62</v>
      </c>
      <c r="F125" s="193" t="s">
        <v>63</v>
      </c>
      <c r="G125" s="193" t="s">
        <v>111</v>
      </c>
      <c r="H125" s="193" t="s">
        <v>112</v>
      </c>
      <c r="I125" s="193" t="s">
        <v>113</v>
      </c>
      <c r="J125" s="194" t="s">
        <v>101</v>
      </c>
      <c r="K125" s="195" t="s">
        <v>114</v>
      </c>
      <c r="L125" s="196"/>
      <c r="M125" s="99" t="s">
        <v>1</v>
      </c>
      <c r="N125" s="100" t="s">
        <v>45</v>
      </c>
      <c r="O125" s="100" t="s">
        <v>115</v>
      </c>
      <c r="P125" s="100" t="s">
        <v>116</v>
      </c>
      <c r="Q125" s="100" t="s">
        <v>117</v>
      </c>
      <c r="R125" s="100" t="s">
        <v>118</v>
      </c>
      <c r="S125" s="100" t="s">
        <v>119</v>
      </c>
      <c r="T125" s="101" t="s">
        <v>120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121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P127+P206</f>
        <v>0</v>
      </c>
      <c r="Q126" s="103"/>
      <c r="R126" s="199">
        <f>R127+R206</f>
        <v>24.77519178</v>
      </c>
      <c r="S126" s="103"/>
      <c r="T126" s="200">
        <f>T127+T206</f>
        <v>29.410724000000002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80</v>
      </c>
      <c r="AU126" s="16" t="s">
        <v>103</v>
      </c>
      <c r="BK126" s="201">
        <f>BK127+BK206</f>
        <v>0</v>
      </c>
    </row>
    <row r="127" s="12" customFormat="1" ht="25.92" customHeight="1">
      <c r="A127" s="12"/>
      <c r="B127" s="202"/>
      <c r="C127" s="203"/>
      <c r="D127" s="204" t="s">
        <v>80</v>
      </c>
      <c r="E127" s="205" t="s">
        <v>188</v>
      </c>
      <c r="F127" s="205" t="s">
        <v>189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P128+P140+P147+P152+P185+P203</f>
        <v>0</v>
      </c>
      <c r="Q127" s="210"/>
      <c r="R127" s="211">
        <f>R128+R140+R147+R152+R185+R203</f>
        <v>14.435321779999999</v>
      </c>
      <c r="S127" s="210"/>
      <c r="T127" s="212">
        <f>T128+T140+T147+T152+T185+T203</f>
        <v>14.534124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88</v>
      </c>
      <c r="AT127" s="214" t="s">
        <v>80</v>
      </c>
      <c r="AU127" s="214" t="s">
        <v>81</v>
      </c>
      <c r="AY127" s="213" t="s">
        <v>125</v>
      </c>
      <c r="BK127" s="215">
        <f>BK128+BK140+BK147+BK152+BK185+BK203</f>
        <v>0</v>
      </c>
    </row>
    <row r="128" s="12" customFormat="1" ht="22.8" customHeight="1">
      <c r="A128" s="12"/>
      <c r="B128" s="202"/>
      <c r="C128" s="203"/>
      <c r="D128" s="204" t="s">
        <v>80</v>
      </c>
      <c r="E128" s="216" t="s">
        <v>88</v>
      </c>
      <c r="F128" s="216" t="s">
        <v>190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SUM(P129:P139)</f>
        <v>0</v>
      </c>
      <c r="Q128" s="210"/>
      <c r="R128" s="211">
        <f>SUM(R129:R139)</f>
        <v>0</v>
      </c>
      <c r="S128" s="210"/>
      <c r="T128" s="212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88</v>
      </c>
      <c r="AT128" s="214" t="s">
        <v>80</v>
      </c>
      <c r="AU128" s="214" t="s">
        <v>88</v>
      </c>
      <c r="AY128" s="213" t="s">
        <v>125</v>
      </c>
      <c r="BK128" s="215">
        <f>SUM(BK129:BK139)</f>
        <v>0</v>
      </c>
    </row>
    <row r="129" s="2" customFormat="1" ht="24.15" customHeight="1">
      <c r="A129" s="37"/>
      <c r="B129" s="38"/>
      <c r="C129" s="218" t="s">
        <v>88</v>
      </c>
      <c r="D129" s="218" t="s">
        <v>128</v>
      </c>
      <c r="E129" s="219" t="s">
        <v>191</v>
      </c>
      <c r="F129" s="220" t="s">
        <v>192</v>
      </c>
      <c r="G129" s="221" t="s">
        <v>193</v>
      </c>
      <c r="H129" s="222">
        <v>2.1389999999999998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46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148</v>
      </c>
      <c r="AT129" s="230" t="s">
        <v>128</v>
      </c>
      <c r="AU129" s="230" t="s">
        <v>90</v>
      </c>
      <c r="AY129" s="16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88</v>
      </c>
      <c r="BK129" s="231">
        <f>ROUND(I129*H129,2)</f>
        <v>0</v>
      </c>
      <c r="BL129" s="16" t="s">
        <v>148</v>
      </c>
      <c r="BM129" s="230" t="s">
        <v>194</v>
      </c>
    </row>
    <row r="130" s="2" customFormat="1">
      <c r="A130" s="37"/>
      <c r="B130" s="38"/>
      <c r="C130" s="39"/>
      <c r="D130" s="232" t="s">
        <v>134</v>
      </c>
      <c r="E130" s="39"/>
      <c r="F130" s="233" t="s">
        <v>195</v>
      </c>
      <c r="G130" s="39"/>
      <c r="H130" s="39"/>
      <c r="I130" s="234"/>
      <c r="J130" s="39"/>
      <c r="K130" s="39"/>
      <c r="L130" s="43"/>
      <c r="M130" s="235"/>
      <c r="N130" s="23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134</v>
      </c>
      <c r="AU130" s="16" t="s">
        <v>90</v>
      </c>
    </row>
    <row r="131" s="2" customFormat="1">
      <c r="A131" s="37"/>
      <c r="B131" s="38"/>
      <c r="C131" s="39"/>
      <c r="D131" s="232" t="s">
        <v>136</v>
      </c>
      <c r="E131" s="39"/>
      <c r="F131" s="237" t="s">
        <v>196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136</v>
      </c>
      <c r="AU131" s="16" t="s">
        <v>90</v>
      </c>
    </row>
    <row r="132" s="13" customFormat="1">
      <c r="A132" s="13"/>
      <c r="B132" s="242"/>
      <c r="C132" s="243"/>
      <c r="D132" s="232" t="s">
        <v>197</v>
      </c>
      <c r="E132" s="244" t="s">
        <v>1</v>
      </c>
      <c r="F132" s="245" t="s">
        <v>198</v>
      </c>
      <c r="G132" s="243"/>
      <c r="H132" s="246">
        <v>2.1389999999999998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197</v>
      </c>
      <c r="AU132" s="252" t="s">
        <v>90</v>
      </c>
      <c r="AV132" s="13" t="s">
        <v>90</v>
      </c>
      <c r="AW132" s="13" t="s">
        <v>37</v>
      </c>
      <c r="AX132" s="13" t="s">
        <v>88</v>
      </c>
      <c r="AY132" s="252" t="s">
        <v>125</v>
      </c>
    </row>
    <row r="133" s="2" customFormat="1" ht="24.15" customHeight="1">
      <c r="A133" s="37"/>
      <c r="B133" s="38"/>
      <c r="C133" s="218" t="s">
        <v>90</v>
      </c>
      <c r="D133" s="218" t="s">
        <v>128</v>
      </c>
      <c r="E133" s="219" t="s">
        <v>199</v>
      </c>
      <c r="F133" s="220" t="s">
        <v>200</v>
      </c>
      <c r="G133" s="221" t="s">
        <v>193</v>
      </c>
      <c r="H133" s="222">
        <v>2.1389999999999998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46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148</v>
      </c>
      <c r="AT133" s="230" t="s">
        <v>128</v>
      </c>
      <c r="AU133" s="230" t="s">
        <v>90</v>
      </c>
      <c r="AY133" s="16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88</v>
      </c>
      <c r="BK133" s="231">
        <f>ROUND(I133*H133,2)</f>
        <v>0</v>
      </c>
      <c r="BL133" s="16" t="s">
        <v>148</v>
      </c>
      <c r="BM133" s="230" t="s">
        <v>201</v>
      </c>
    </row>
    <row r="134" s="2" customFormat="1">
      <c r="A134" s="37"/>
      <c r="B134" s="38"/>
      <c r="C134" s="39"/>
      <c r="D134" s="232" t="s">
        <v>134</v>
      </c>
      <c r="E134" s="39"/>
      <c r="F134" s="233" t="s">
        <v>202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134</v>
      </c>
      <c r="AU134" s="16" t="s">
        <v>90</v>
      </c>
    </row>
    <row r="135" s="2" customFormat="1">
      <c r="A135" s="37"/>
      <c r="B135" s="38"/>
      <c r="C135" s="39"/>
      <c r="D135" s="232" t="s">
        <v>136</v>
      </c>
      <c r="E135" s="39"/>
      <c r="F135" s="237" t="s">
        <v>196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136</v>
      </c>
      <c r="AU135" s="16" t="s">
        <v>90</v>
      </c>
    </row>
    <row r="136" s="2" customFormat="1" ht="33" customHeight="1">
      <c r="A136" s="37"/>
      <c r="B136" s="38"/>
      <c r="C136" s="218" t="s">
        <v>143</v>
      </c>
      <c r="D136" s="218" t="s">
        <v>128</v>
      </c>
      <c r="E136" s="219" t="s">
        <v>203</v>
      </c>
      <c r="F136" s="220" t="s">
        <v>204</v>
      </c>
      <c r="G136" s="221" t="s">
        <v>193</v>
      </c>
      <c r="H136" s="222">
        <v>32.085000000000001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46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148</v>
      </c>
      <c r="AT136" s="230" t="s">
        <v>128</v>
      </c>
      <c r="AU136" s="230" t="s">
        <v>90</v>
      </c>
      <c r="AY136" s="16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88</v>
      </c>
      <c r="BK136" s="231">
        <f>ROUND(I136*H136,2)</f>
        <v>0</v>
      </c>
      <c r="BL136" s="16" t="s">
        <v>148</v>
      </c>
      <c r="BM136" s="230" t="s">
        <v>205</v>
      </c>
    </row>
    <row r="137" s="2" customFormat="1">
      <c r="A137" s="37"/>
      <c r="B137" s="38"/>
      <c r="C137" s="39"/>
      <c r="D137" s="232" t="s">
        <v>134</v>
      </c>
      <c r="E137" s="39"/>
      <c r="F137" s="233" t="s">
        <v>206</v>
      </c>
      <c r="G137" s="39"/>
      <c r="H137" s="39"/>
      <c r="I137" s="234"/>
      <c r="J137" s="39"/>
      <c r="K137" s="39"/>
      <c r="L137" s="43"/>
      <c r="M137" s="235"/>
      <c r="N137" s="23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134</v>
      </c>
      <c r="AU137" s="16" t="s">
        <v>90</v>
      </c>
    </row>
    <row r="138" s="2" customFormat="1">
      <c r="A138" s="37"/>
      <c r="B138" s="38"/>
      <c r="C138" s="39"/>
      <c r="D138" s="232" t="s">
        <v>136</v>
      </c>
      <c r="E138" s="39"/>
      <c r="F138" s="237" t="s">
        <v>196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136</v>
      </c>
      <c r="AU138" s="16" t="s">
        <v>90</v>
      </c>
    </row>
    <row r="139" s="13" customFormat="1">
      <c r="A139" s="13"/>
      <c r="B139" s="242"/>
      <c r="C139" s="243"/>
      <c r="D139" s="232" t="s">
        <v>197</v>
      </c>
      <c r="E139" s="243"/>
      <c r="F139" s="245" t="s">
        <v>207</v>
      </c>
      <c r="G139" s="243"/>
      <c r="H139" s="246">
        <v>32.085000000000001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197</v>
      </c>
      <c r="AU139" s="252" t="s">
        <v>90</v>
      </c>
      <c r="AV139" s="13" t="s">
        <v>90</v>
      </c>
      <c r="AW139" s="13" t="s">
        <v>4</v>
      </c>
      <c r="AX139" s="13" t="s">
        <v>88</v>
      </c>
      <c r="AY139" s="252" t="s">
        <v>125</v>
      </c>
    </row>
    <row r="140" s="12" customFormat="1" ht="22.8" customHeight="1">
      <c r="A140" s="12"/>
      <c r="B140" s="202"/>
      <c r="C140" s="203"/>
      <c r="D140" s="204" t="s">
        <v>80</v>
      </c>
      <c r="E140" s="216" t="s">
        <v>90</v>
      </c>
      <c r="F140" s="216" t="s">
        <v>208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SUM(P141:P146)</f>
        <v>0</v>
      </c>
      <c r="Q140" s="210"/>
      <c r="R140" s="211">
        <f>SUM(R141:R146)</f>
        <v>10.247221380000001</v>
      </c>
      <c r="S140" s="210"/>
      <c r="T140" s="212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88</v>
      </c>
      <c r="AT140" s="214" t="s">
        <v>80</v>
      </c>
      <c r="AU140" s="214" t="s">
        <v>88</v>
      </c>
      <c r="AY140" s="213" t="s">
        <v>125</v>
      </c>
      <c r="BK140" s="215">
        <f>SUM(BK141:BK146)</f>
        <v>0</v>
      </c>
    </row>
    <row r="141" s="2" customFormat="1" ht="16.5" customHeight="1">
      <c r="A141" s="37"/>
      <c r="B141" s="38"/>
      <c r="C141" s="218" t="s">
        <v>148</v>
      </c>
      <c r="D141" s="218" t="s">
        <v>128</v>
      </c>
      <c r="E141" s="219" t="s">
        <v>209</v>
      </c>
      <c r="F141" s="220" t="s">
        <v>210</v>
      </c>
      <c r="G141" s="221" t="s">
        <v>193</v>
      </c>
      <c r="H141" s="222">
        <v>18.545999999999999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46</v>
      </c>
      <c r="O141" s="90"/>
      <c r="P141" s="228">
        <f>O141*H141</f>
        <v>0</v>
      </c>
      <c r="Q141" s="228">
        <v>0.0025300000000000001</v>
      </c>
      <c r="R141" s="228">
        <f>Q141*H141</f>
        <v>0.046921379999999999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88</v>
      </c>
      <c r="AT141" s="230" t="s">
        <v>128</v>
      </c>
      <c r="AU141" s="230" t="s">
        <v>90</v>
      </c>
      <c r="AY141" s="16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88</v>
      </c>
      <c r="BK141" s="231">
        <f>ROUND(I141*H141,2)</f>
        <v>0</v>
      </c>
      <c r="BL141" s="16" t="s">
        <v>88</v>
      </c>
      <c r="BM141" s="230" t="s">
        <v>211</v>
      </c>
    </row>
    <row r="142" s="2" customFormat="1">
      <c r="A142" s="37"/>
      <c r="B142" s="38"/>
      <c r="C142" s="39"/>
      <c r="D142" s="232" t="s">
        <v>134</v>
      </c>
      <c r="E142" s="39"/>
      <c r="F142" s="233" t="s">
        <v>212</v>
      </c>
      <c r="G142" s="39"/>
      <c r="H142" s="39"/>
      <c r="I142" s="234"/>
      <c r="J142" s="39"/>
      <c r="K142" s="39"/>
      <c r="L142" s="43"/>
      <c r="M142" s="235"/>
      <c r="N142" s="23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134</v>
      </c>
      <c r="AU142" s="16" t="s">
        <v>90</v>
      </c>
    </row>
    <row r="143" s="2" customFormat="1">
      <c r="A143" s="37"/>
      <c r="B143" s="38"/>
      <c r="C143" s="39"/>
      <c r="D143" s="232" t="s">
        <v>136</v>
      </c>
      <c r="E143" s="39"/>
      <c r="F143" s="237" t="s">
        <v>213</v>
      </c>
      <c r="G143" s="39"/>
      <c r="H143" s="39"/>
      <c r="I143" s="234"/>
      <c r="J143" s="39"/>
      <c r="K143" s="39"/>
      <c r="L143" s="43"/>
      <c r="M143" s="235"/>
      <c r="N143" s="23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136</v>
      </c>
      <c r="AU143" s="16" t="s">
        <v>90</v>
      </c>
    </row>
    <row r="144" s="13" customFormat="1">
      <c r="A144" s="13"/>
      <c r="B144" s="242"/>
      <c r="C144" s="243"/>
      <c r="D144" s="232" t="s">
        <v>197</v>
      </c>
      <c r="E144" s="244" t="s">
        <v>1</v>
      </c>
      <c r="F144" s="245" t="s">
        <v>214</v>
      </c>
      <c r="G144" s="243"/>
      <c r="H144" s="246">
        <v>18.545999999999999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197</v>
      </c>
      <c r="AU144" s="252" t="s">
        <v>90</v>
      </c>
      <c r="AV144" s="13" t="s">
        <v>90</v>
      </c>
      <c r="AW144" s="13" t="s">
        <v>37</v>
      </c>
      <c r="AX144" s="13" t="s">
        <v>88</v>
      </c>
      <c r="AY144" s="252" t="s">
        <v>125</v>
      </c>
    </row>
    <row r="145" s="2" customFormat="1" ht="21.75" customHeight="1">
      <c r="A145" s="37"/>
      <c r="B145" s="38"/>
      <c r="C145" s="253" t="s">
        <v>124</v>
      </c>
      <c r="D145" s="253" t="s">
        <v>215</v>
      </c>
      <c r="E145" s="254" t="s">
        <v>216</v>
      </c>
      <c r="F145" s="255" t="s">
        <v>217</v>
      </c>
      <c r="G145" s="256" t="s">
        <v>193</v>
      </c>
      <c r="H145" s="257">
        <v>18.545999999999999</v>
      </c>
      <c r="I145" s="258"/>
      <c r="J145" s="259">
        <f>ROUND(I145*H145,2)</f>
        <v>0</v>
      </c>
      <c r="K145" s="260"/>
      <c r="L145" s="261"/>
      <c r="M145" s="262" t="s">
        <v>1</v>
      </c>
      <c r="N145" s="263" t="s">
        <v>46</v>
      </c>
      <c r="O145" s="90"/>
      <c r="P145" s="228">
        <f>O145*H145</f>
        <v>0</v>
      </c>
      <c r="Q145" s="228">
        <v>0.55000000000000004</v>
      </c>
      <c r="R145" s="228">
        <f>Q145*H145</f>
        <v>10.2003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90</v>
      </c>
      <c r="AT145" s="230" t="s">
        <v>215</v>
      </c>
      <c r="AU145" s="230" t="s">
        <v>90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88</v>
      </c>
      <c r="BK145" s="231">
        <f>ROUND(I145*H145,2)</f>
        <v>0</v>
      </c>
      <c r="BL145" s="16" t="s">
        <v>88</v>
      </c>
      <c r="BM145" s="230" t="s">
        <v>218</v>
      </c>
    </row>
    <row r="146" s="2" customFormat="1">
      <c r="A146" s="37"/>
      <c r="B146" s="38"/>
      <c r="C146" s="39"/>
      <c r="D146" s="232" t="s">
        <v>134</v>
      </c>
      <c r="E146" s="39"/>
      <c r="F146" s="233" t="s">
        <v>217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90</v>
      </c>
    </row>
    <row r="147" s="12" customFormat="1" ht="22.8" customHeight="1">
      <c r="A147" s="12"/>
      <c r="B147" s="202"/>
      <c r="C147" s="203"/>
      <c r="D147" s="204" t="s">
        <v>80</v>
      </c>
      <c r="E147" s="216" t="s">
        <v>143</v>
      </c>
      <c r="F147" s="216" t="s">
        <v>219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SUM(P148:P151)</f>
        <v>0</v>
      </c>
      <c r="Q147" s="210"/>
      <c r="R147" s="211">
        <f>SUM(R148:R151)</f>
        <v>0.020056400000000002</v>
      </c>
      <c r="S147" s="210"/>
      <c r="T147" s="212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88</v>
      </c>
      <c r="AT147" s="214" t="s">
        <v>80</v>
      </c>
      <c r="AU147" s="214" t="s">
        <v>88</v>
      </c>
      <c r="AY147" s="213" t="s">
        <v>125</v>
      </c>
      <c r="BK147" s="215">
        <f>SUM(BK148:BK151)</f>
        <v>0</v>
      </c>
    </row>
    <row r="148" s="2" customFormat="1" ht="24.15" customHeight="1">
      <c r="A148" s="37"/>
      <c r="B148" s="38"/>
      <c r="C148" s="218" t="s">
        <v>159</v>
      </c>
      <c r="D148" s="218" t="s">
        <v>128</v>
      </c>
      <c r="E148" s="219" t="s">
        <v>220</v>
      </c>
      <c r="F148" s="220" t="s">
        <v>221</v>
      </c>
      <c r="G148" s="221" t="s">
        <v>222</v>
      </c>
      <c r="H148" s="222">
        <v>0.019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46</v>
      </c>
      <c r="O148" s="90"/>
      <c r="P148" s="228">
        <f>O148*H148</f>
        <v>0</v>
      </c>
      <c r="Q148" s="228">
        <v>1.0556000000000001</v>
      </c>
      <c r="R148" s="228">
        <f>Q148*H148</f>
        <v>0.020056400000000002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88</v>
      </c>
      <c r="AT148" s="230" t="s">
        <v>128</v>
      </c>
      <c r="AU148" s="230" t="s">
        <v>90</v>
      </c>
      <c r="AY148" s="16" t="s">
        <v>125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88</v>
      </c>
      <c r="BK148" s="231">
        <f>ROUND(I148*H148,2)</f>
        <v>0</v>
      </c>
      <c r="BL148" s="16" t="s">
        <v>88</v>
      </c>
      <c r="BM148" s="230" t="s">
        <v>223</v>
      </c>
    </row>
    <row r="149" s="2" customFormat="1">
      <c r="A149" s="37"/>
      <c r="B149" s="38"/>
      <c r="C149" s="39"/>
      <c r="D149" s="232" t="s">
        <v>134</v>
      </c>
      <c r="E149" s="39"/>
      <c r="F149" s="233" t="s">
        <v>224</v>
      </c>
      <c r="G149" s="39"/>
      <c r="H149" s="39"/>
      <c r="I149" s="234"/>
      <c r="J149" s="39"/>
      <c r="K149" s="39"/>
      <c r="L149" s="43"/>
      <c r="M149" s="235"/>
      <c r="N149" s="236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134</v>
      </c>
      <c r="AU149" s="16" t="s">
        <v>90</v>
      </c>
    </row>
    <row r="150" s="2" customFormat="1">
      <c r="A150" s="37"/>
      <c r="B150" s="38"/>
      <c r="C150" s="39"/>
      <c r="D150" s="232" t="s">
        <v>136</v>
      </c>
      <c r="E150" s="39"/>
      <c r="F150" s="237" t="s">
        <v>225</v>
      </c>
      <c r="G150" s="39"/>
      <c r="H150" s="39"/>
      <c r="I150" s="234"/>
      <c r="J150" s="39"/>
      <c r="K150" s="39"/>
      <c r="L150" s="43"/>
      <c r="M150" s="235"/>
      <c r="N150" s="236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136</v>
      </c>
      <c r="AU150" s="16" t="s">
        <v>90</v>
      </c>
    </row>
    <row r="151" s="13" customFormat="1">
      <c r="A151" s="13"/>
      <c r="B151" s="242"/>
      <c r="C151" s="243"/>
      <c r="D151" s="232" t="s">
        <v>197</v>
      </c>
      <c r="E151" s="244" t="s">
        <v>1</v>
      </c>
      <c r="F151" s="245" t="s">
        <v>226</v>
      </c>
      <c r="G151" s="243"/>
      <c r="H151" s="246">
        <v>0.019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197</v>
      </c>
      <c r="AU151" s="252" t="s">
        <v>90</v>
      </c>
      <c r="AV151" s="13" t="s">
        <v>90</v>
      </c>
      <c r="AW151" s="13" t="s">
        <v>37</v>
      </c>
      <c r="AX151" s="13" t="s">
        <v>88</v>
      </c>
      <c r="AY151" s="252" t="s">
        <v>125</v>
      </c>
    </row>
    <row r="152" s="12" customFormat="1" ht="22.8" customHeight="1">
      <c r="A152" s="12"/>
      <c r="B152" s="202"/>
      <c r="C152" s="203"/>
      <c r="D152" s="204" t="s">
        <v>80</v>
      </c>
      <c r="E152" s="216" t="s">
        <v>227</v>
      </c>
      <c r="F152" s="216" t="s">
        <v>228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SUM(P153:P184)</f>
        <v>0</v>
      </c>
      <c r="Q152" s="210"/>
      <c r="R152" s="211">
        <f>SUM(R153:R184)</f>
        <v>4.1680439999999992</v>
      </c>
      <c r="S152" s="210"/>
      <c r="T152" s="212">
        <f>SUM(T153:T184)</f>
        <v>14.534124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88</v>
      </c>
      <c r="AT152" s="214" t="s">
        <v>80</v>
      </c>
      <c r="AU152" s="214" t="s">
        <v>88</v>
      </c>
      <c r="AY152" s="213" t="s">
        <v>125</v>
      </c>
      <c r="BK152" s="215">
        <f>SUM(BK153:BK184)</f>
        <v>0</v>
      </c>
    </row>
    <row r="153" s="2" customFormat="1" ht="24.15" customHeight="1">
      <c r="A153" s="37"/>
      <c r="B153" s="38"/>
      <c r="C153" s="218" t="s">
        <v>164</v>
      </c>
      <c r="D153" s="218" t="s">
        <v>128</v>
      </c>
      <c r="E153" s="219" t="s">
        <v>229</v>
      </c>
      <c r="F153" s="220" t="s">
        <v>230</v>
      </c>
      <c r="G153" s="221" t="s">
        <v>231</v>
      </c>
      <c r="H153" s="222">
        <v>44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46</v>
      </c>
      <c r="O153" s="90"/>
      <c r="P153" s="228">
        <f>O153*H153</f>
        <v>0</v>
      </c>
      <c r="Q153" s="228">
        <v>1.0000000000000001E-05</v>
      </c>
      <c r="R153" s="228">
        <f>Q153*H153</f>
        <v>0.00044000000000000002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88</v>
      </c>
      <c r="AT153" s="230" t="s">
        <v>128</v>
      </c>
      <c r="AU153" s="230" t="s">
        <v>90</v>
      </c>
      <c r="AY153" s="16" t="s">
        <v>125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88</v>
      </c>
      <c r="BK153" s="231">
        <f>ROUND(I153*H153,2)</f>
        <v>0</v>
      </c>
      <c r="BL153" s="16" t="s">
        <v>88</v>
      </c>
      <c r="BM153" s="230" t="s">
        <v>232</v>
      </c>
    </row>
    <row r="154" s="2" customFormat="1">
      <c r="A154" s="37"/>
      <c r="B154" s="38"/>
      <c r="C154" s="39"/>
      <c r="D154" s="232" t="s">
        <v>134</v>
      </c>
      <c r="E154" s="39"/>
      <c r="F154" s="233" t="s">
        <v>233</v>
      </c>
      <c r="G154" s="39"/>
      <c r="H154" s="39"/>
      <c r="I154" s="234"/>
      <c r="J154" s="39"/>
      <c r="K154" s="39"/>
      <c r="L154" s="43"/>
      <c r="M154" s="235"/>
      <c r="N154" s="236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134</v>
      </c>
      <c r="AU154" s="16" t="s">
        <v>90</v>
      </c>
    </row>
    <row r="155" s="2" customFormat="1">
      <c r="A155" s="37"/>
      <c r="B155" s="38"/>
      <c r="C155" s="39"/>
      <c r="D155" s="232" t="s">
        <v>136</v>
      </c>
      <c r="E155" s="39"/>
      <c r="F155" s="237" t="s">
        <v>234</v>
      </c>
      <c r="G155" s="39"/>
      <c r="H155" s="39"/>
      <c r="I155" s="234"/>
      <c r="J155" s="39"/>
      <c r="K155" s="39"/>
      <c r="L155" s="43"/>
      <c r="M155" s="235"/>
      <c r="N155" s="236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136</v>
      </c>
      <c r="AU155" s="16" t="s">
        <v>90</v>
      </c>
    </row>
    <row r="156" s="2" customFormat="1" ht="24.15" customHeight="1">
      <c r="A156" s="37"/>
      <c r="B156" s="38"/>
      <c r="C156" s="218" t="s">
        <v>171</v>
      </c>
      <c r="D156" s="218" t="s">
        <v>128</v>
      </c>
      <c r="E156" s="219" t="s">
        <v>235</v>
      </c>
      <c r="F156" s="220" t="s">
        <v>236</v>
      </c>
      <c r="G156" s="221" t="s">
        <v>231</v>
      </c>
      <c r="H156" s="222">
        <v>276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46</v>
      </c>
      <c r="O156" s="90"/>
      <c r="P156" s="228">
        <f>O156*H156</f>
        <v>0</v>
      </c>
      <c r="Q156" s="228">
        <v>2.0000000000000002E-05</v>
      </c>
      <c r="R156" s="228">
        <f>Q156*H156</f>
        <v>0.0055200000000000006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148</v>
      </c>
      <c r="AT156" s="230" t="s">
        <v>128</v>
      </c>
      <c r="AU156" s="230" t="s">
        <v>90</v>
      </c>
      <c r="AY156" s="16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88</v>
      </c>
      <c r="BK156" s="231">
        <f>ROUND(I156*H156,2)</f>
        <v>0</v>
      </c>
      <c r="BL156" s="16" t="s">
        <v>148</v>
      </c>
      <c r="BM156" s="230" t="s">
        <v>237</v>
      </c>
    </row>
    <row r="157" s="2" customFormat="1">
      <c r="A157" s="37"/>
      <c r="B157" s="38"/>
      <c r="C157" s="39"/>
      <c r="D157" s="232" t="s">
        <v>134</v>
      </c>
      <c r="E157" s="39"/>
      <c r="F157" s="233" t="s">
        <v>238</v>
      </c>
      <c r="G157" s="39"/>
      <c r="H157" s="39"/>
      <c r="I157" s="234"/>
      <c r="J157" s="39"/>
      <c r="K157" s="39"/>
      <c r="L157" s="43"/>
      <c r="M157" s="235"/>
      <c r="N157" s="23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134</v>
      </c>
      <c r="AU157" s="16" t="s">
        <v>90</v>
      </c>
    </row>
    <row r="158" s="2" customFormat="1">
      <c r="A158" s="37"/>
      <c r="B158" s="38"/>
      <c r="C158" s="39"/>
      <c r="D158" s="232" t="s">
        <v>136</v>
      </c>
      <c r="E158" s="39"/>
      <c r="F158" s="237" t="s">
        <v>239</v>
      </c>
      <c r="G158" s="39"/>
      <c r="H158" s="39"/>
      <c r="I158" s="234"/>
      <c r="J158" s="39"/>
      <c r="K158" s="39"/>
      <c r="L158" s="43"/>
      <c r="M158" s="235"/>
      <c r="N158" s="236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136</v>
      </c>
      <c r="AU158" s="16" t="s">
        <v>90</v>
      </c>
    </row>
    <row r="159" s="2" customFormat="1" ht="24.15" customHeight="1">
      <c r="A159" s="37"/>
      <c r="B159" s="38"/>
      <c r="C159" s="218" t="s">
        <v>227</v>
      </c>
      <c r="D159" s="218" t="s">
        <v>128</v>
      </c>
      <c r="E159" s="219" t="s">
        <v>240</v>
      </c>
      <c r="F159" s="220" t="s">
        <v>241</v>
      </c>
      <c r="G159" s="221" t="s">
        <v>231</v>
      </c>
      <c r="H159" s="222">
        <v>60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46</v>
      </c>
      <c r="O159" s="90"/>
      <c r="P159" s="228">
        <f>O159*H159</f>
        <v>0</v>
      </c>
      <c r="Q159" s="228">
        <v>2.0000000000000002E-05</v>
      </c>
      <c r="R159" s="228">
        <f>Q159*H159</f>
        <v>0.0012000000000000001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88</v>
      </c>
      <c r="AT159" s="230" t="s">
        <v>128</v>
      </c>
      <c r="AU159" s="230" t="s">
        <v>90</v>
      </c>
      <c r="AY159" s="16" t="s">
        <v>125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88</v>
      </c>
      <c r="BK159" s="231">
        <f>ROUND(I159*H159,2)</f>
        <v>0</v>
      </c>
      <c r="BL159" s="16" t="s">
        <v>88</v>
      </c>
      <c r="BM159" s="230" t="s">
        <v>242</v>
      </c>
    </row>
    <row r="160" s="2" customFormat="1">
      <c r="A160" s="37"/>
      <c r="B160" s="38"/>
      <c r="C160" s="39"/>
      <c r="D160" s="232" t="s">
        <v>134</v>
      </c>
      <c r="E160" s="39"/>
      <c r="F160" s="233" t="s">
        <v>243</v>
      </c>
      <c r="G160" s="39"/>
      <c r="H160" s="39"/>
      <c r="I160" s="234"/>
      <c r="J160" s="39"/>
      <c r="K160" s="39"/>
      <c r="L160" s="43"/>
      <c r="M160" s="235"/>
      <c r="N160" s="23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134</v>
      </c>
      <c r="AU160" s="16" t="s">
        <v>90</v>
      </c>
    </row>
    <row r="161" s="2" customFormat="1">
      <c r="A161" s="37"/>
      <c r="B161" s="38"/>
      <c r="C161" s="39"/>
      <c r="D161" s="232" t="s">
        <v>136</v>
      </c>
      <c r="E161" s="39"/>
      <c r="F161" s="237" t="s">
        <v>244</v>
      </c>
      <c r="G161" s="39"/>
      <c r="H161" s="39"/>
      <c r="I161" s="234"/>
      <c r="J161" s="39"/>
      <c r="K161" s="39"/>
      <c r="L161" s="43"/>
      <c r="M161" s="235"/>
      <c r="N161" s="23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136</v>
      </c>
      <c r="AU161" s="16" t="s">
        <v>90</v>
      </c>
    </row>
    <row r="162" s="13" customFormat="1">
      <c r="A162" s="13"/>
      <c r="B162" s="242"/>
      <c r="C162" s="243"/>
      <c r="D162" s="232" t="s">
        <v>197</v>
      </c>
      <c r="E162" s="244" t="s">
        <v>1</v>
      </c>
      <c r="F162" s="245" t="s">
        <v>245</v>
      </c>
      <c r="G162" s="243"/>
      <c r="H162" s="246">
        <v>60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197</v>
      </c>
      <c r="AU162" s="252" t="s">
        <v>90</v>
      </c>
      <c r="AV162" s="13" t="s">
        <v>90</v>
      </c>
      <c r="AW162" s="13" t="s">
        <v>37</v>
      </c>
      <c r="AX162" s="13" t="s">
        <v>88</v>
      </c>
      <c r="AY162" s="252" t="s">
        <v>125</v>
      </c>
    </row>
    <row r="163" s="2" customFormat="1" ht="24.15" customHeight="1">
      <c r="A163" s="37"/>
      <c r="B163" s="38"/>
      <c r="C163" s="218" t="s">
        <v>246</v>
      </c>
      <c r="D163" s="218" t="s">
        <v>128</v>
      </c>
      <c r="E163" s="219" t="s">
        <v>247</v>
      </c>
      <c r="F163" s="220" t="s">
        <v>248</v>
      </c>
      <c r="G163" s="221" t="s">
        <v>231</v>
      </c>
      <c r="H163" s="222">
        <v>276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46</v>
      </c>
      <c r="O163" s="90"/>
      <c r="P163" s="228">
        <f>O163*H163</f>
        <v>0</v>
      </c>
      <c r="Q163" s="228">
        <v>2.0000000000000002E-05</v>
      </c>
      <c r="R163" s="228">
        <f>Q163*H163</f>
        <v>0.0055200000000000006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88</v>
      </c>
      <c r="AT163" s="230" t="s">
        <v>128</v>
      </c>
      <c r="AU163" s="230" t="s">
        <v>90</v>
      </c>
      <c r="AY163" s="16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88</v>
      </c>
      <c r="BK163" s="231">
        <f>ROUND(I163*H163,2)</f>
        <v>0</v>
      </c>
      <c r="BL163" s="16" t="s">
        <v>88</v>
      </c>
      <c r="BM163" s="230" t="s">
        <v>249</v>
      </c>
    </row>
    <row r="164" s="2" customFormat="1">
      <c r="A164" s="37"/>
      <c r="B164" s="38"/>
      <c r="C164" s="39"/>
      <c r="D164" s="232" t="s">
        <v>134</v>
      </c>
      <c r="E164" s="39"/>
      <c r="F164" s="233" t="s">
        <v>250</v>
      </c>
      <c r="G164" s="39"/>
      <c r="H164" s="39"/>
      <c r="I164" s="234"/>
      <c r="J164" s="39"/>
      <c r="K164" s="39"/>
      <c r="L164" s="43"/>
      <c r="M164" s="235"/>
      <c r="N164" s="236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134</v>
      </c>
      <c r="AU164" s="16" t="s">
        <v>90</v>
      </c>
    </row>
    <row r="165" s="2" customFormat="1">
      <c r="A165" s="37"/>
      <c r="B165" s="38"/>
      <c r="C165" s="39"/>
      <c r="D165" s="232" t="s">
        <v>136</v>
      </c>
      <c r="E165" s="39"/>
      <c r="F165" s="237" t="s">
        <v>251</v>
      </c>
      <c r="G165" s="39"/>
      <c r="H165" s="39"/>
      <c r="I165" s="234"/>
      <c r="J165" s="39"/>
      <c r="K165" s="39"/>
      <c r="L165" s="43"/>
      <c r="M165" s="235"/>
      <c r="N165" s="236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136</v>
      </c>
      <c r="AU165" s="16" t="s">
        <v>90</v>
      </c>
    </row>
    <row r="166" s="2" customFormat="1" ht="16.5" customHeight="1">
      <c r="A166" s="37"/>
      <c r="B166" s="38"/>
      <c r="C166" s="218" t="s">
        <v>252</v>
      </c>
      <c r="D166" s="218" t="s">
        <v>128</v>
      </c>
      <c r="E166" s="219" t="s">
        <v>253</v>
      </c>
      <c r="F166" s="220" t="s">
        <v>254</v>
      </c>
      <c r="G166" s="221" t="s">
        <v>193</v>
      </c>
      <c r="H166" s="222">
        <v>18.545999999999999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46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0.55000000000000004</v>
      </c>
      <c r="T166" s="229">
        <f>S166*H166</f>
        <v>10.2003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88</v>
      </c>
      <c r="AT166" s="230" t="s">
        <v>128</v>
      </c>
      <c r="AU166" s="230" t="s">
        <v>90</v>
      </c>
      <c r="AY166" s="16" t="s">
        <v>125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88</v>
      </c>
      <c r="BK166" s="231">
        <f>ROUND(I166*H166,2)</f>
        <v>0</v>
      </c>
      <c r="BL166" s="16" t="s">
        <v>88</v>
      </c>
      <c r="BM166" s="230" t="s">
        <v>255</v>
      </c>
    </row>
    <row r="167" s="2" customFormat="1">
      <c r="A167" s="37"/>
      <c r="B167" s="38"/>
      <c r="C167" s="39"/>
      <c r="D167" s="232" t="s">
        <v>134</v>
      </c>
      <c r="E167" s="39"/>
      <c r="F167" s="233" t="s">
        <v>256</v>
      </c>
      <c r="G167" s="39"/>
      <c r="H167" s="39"/>
      <c r="I167" s="234"/>
      <c r="J167" s="39"/>
      <c r="K167" s="39"/>
      <c r="L167" s="43"/>
      <c r="M167" s="235"/>
      <c r="N167" s="236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134</v>
      </c>
      <c r="AU167" s="16" t="s">
        <v>90</v>
      </c>
    </row>
    <row r="168" s="2" customFormat="1">
      <c r="A168" s="37"/>
      <c r="B168" s="38"/>
      <c r="C168" s="39"/>
      <c r="D168" s="232" t="s">
        <v>136</v>
      </c>
      <c r="E168" s="39"/>
      <c r="F168" s="237" t="s">
        <v>257</v>
      </c>
      <c r="G168" s="39"/>
      <c r="H168" s="39"/>
      <c r="I168" s="234"/>
      <c r="J168" s="39"/>
      <c r="K168" s="39"/>
      <c r="L168" s="43"/>
      <c r="M168" s="235"/>
      <c r="N168" s="236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136</v>
      </c>
      <c r="AU168" s="16" t="s">
        <v>90</v>
      </c>
    </row>
    <row r="169" s="13" customFormat="1">
      <c r="A169" s="13"/>
      <c r="B169" s="242"/>
      <c r="C169" s="243"/>
      <c r="D169" s="232" t="s">
        <v>197</v>
      </c>
      <c r="E169" s="244" t="s">
        <v>1</v>
      </c>
      <c r="F169" s="245" t="s">
        <v>258</v>
      </c>
      <c r="G169" s="243"/>
      <c r="H169" s="246">
        <v>18.545999999999999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197</v>
      </c>
      <c r="AU169" s="252" t="s">
        <v>90</v>
      </c>
      <c r="AV169" s="13" t="s">
        <v>90</v>
      </c>
      <c r="AW169" s="13" t="s">
        <v>37</v>
      </c>
      <c r="AX169" s="13" t="s">
        <v>88</v>
      </c>
      <c r="AY169" s="252" t="s">
        <v>125</v>
      </c>
    </row>
    <row r="170" s="2" customFormat="1" ht="21.75" customHeight="1">
      <c r="A170" s="37"/>
      <c r="B170" s="38"/>
      <c r="C170" s="218" t="s">
        <v>259</v>
      </c>
      <c r="D170" s="218" t="s">
        <v>128</v>
      </c>
      <c r="E170" s="219" t="s">
        <v>260</v>
      </c>
      <c r="F170" s="220" t="s">
        <v>261</v>
      </c>
      <c r="G170" s="221" t="s">
        <v>262</v>
      </c>
      <c r="H170" s="222">
        <v>65.664000000000001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46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0.066000000000000003</v>
      </c>
      <c r="T170" s="229">
        <f>S170*H170</f>
        <v>4.3338239999999999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88</v>
      </c>
      <c r="AT170" s="230" t="s">
        <v>128</v>
      </c>
      <c r="AU170" s="230" t="s">
        <v>90</v>
      </c>
      <c r="AY170" s="16" t="s">
        <v>125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88</v>
      </c>
      <c r="BK170" s="231">
        <f>ROUND(I170*H170,2)</f>
        <v>0</v>
      </c>
      <c r="BL170" s="16" t="s">
        <v>88</v>
      </c>
      <c r="BM170" s="230" t="s">
        <v>263</v>
      </c>
    </row>
    <row r="171" s="2" customFormat="1">
      <c r="A171" s="37"/>
      <c r="B171" s="38"/>
      <c r="C171" s="39"/>
      <c r="D171" s="232" t="s">
        <v>134</v>
      </c>
      <c r="E171" s="39"/>
      <c r="F171" s="233" t="s">
        <v>264</v>
      </c>
      <c r="G171" s="39"/>
      <c r="H171" s="39"/>
      <c r="I171" s="234"/>
      <c r="J171" s="39"/>
      <c r="K171" s="39"/>
      <c r="L171" s="43"/>
      <c r="M171" s="235"/>
      <c r="N171" s="23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134</v>
      </c>
      <c r="AU171" s="16" t="s">
        <v>90</v>
      </c>
    </row>
    <row r="172" s="2" customFormat="1">
      <c r="A172" s="37"/>
      <c r="B172" s="38"/>
      <c r="C172" s="39"/>
      <c r="D172" s="232" t="s">
        <v>136</v>
      </c>
      <c r="E172" s="39"/>
      <c r="F172" s="237" t="s">
        <v>265</v>
      </c>
      <c r="G172" s="39"/>
      <c r="H172" s="39"/>
      <c r="I172" s="234"/>
      <c r="J172" s="39"/>
      <c r="K172" s="39"/>
      <c r="L172" s="43"/>
      <c r="M172" s="235"/>
      <c r="N172" s="236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136</v>
      </c>
      <c r="AU172" s="16" t="s">
        <v>90</v>
      </c>
    </row>
    <row r="173" s="13" customFormat="1">
      <c r="A173" s="13"/>
      <c r="B173" s="242"/>
      <c r="C173" s="243"/>
      <c r="D173" s="232" t="s">
        <v>197</v>
      </c>
      <c r="E173" s="244" t="s">
        <v>1</v>
      </c>
      <c r="F173" s="245" t="s">
        <v>266</v>
      </c>
      <c r="G173" s="243"/>
      <c r="H173" s="246">
        <v>65.664000000000001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197</v>
      </c>
      <c r="AU173" s="252" t="s">
        <v>90</v>
      </c>
      <c r="AV173" s="13" t="s">
        <v>90</v>
      </c>
      <c r="AW173" s="13" t="s">
        <v>37</v>
      </c>
      <c r="AX173" s="13" t="s">
        <v>88</v>
      </c>
      <c r="AY173" s="252" t="s">
        <v>125</v>
      </c>
    </row>
    <row r="174" s="2" customFormat="1" ht="24.15" customHeight="1">
      <c r="A174" s="37"/>
      <c r="B174" s="38"/>
      <c r="C174" s="218" t="s">
        <v>267</v>
      </c>
      <c r="D174" s="218" t="s">
        <v>128</v>
      </c>
      <c r="E174" s="219" t="s">
        <v>268</v>
      </c>
      <c r="F174" s="220" t="s">
        <v>269</v>
      </c>
      <c r="G174" s="221" t="s">
        <v>262</v>
      </c>
      <c r="H174" s="222">
        <v>65.664000000000001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46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88</v>
      </c>
      <c r="AT174" s="230" t="s">
        <v>128</v>
      </c>
      <c r="AU174" s="230" t="s">
        <v>90</v>
      </c>
      <c r="AY174" s="16" t="s">
        <v>125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88</v>
      </c>
      <c r="BK174" s="231">
        <f>ROUND(I174*H174,2)</f>
        <v>0</v>
      </c>
      <c r="BL174" s="16" t="s">
        <v>88</v>
      </c>
      <c r="BM174" s="230" t="s">
        <v>270</v>
      </c>
    </row>
    <row r="175" s="2" customFormat="1">
      <c r="A175" s="37"/>
      <c r="B175" s="38"/>
      <c r="C175" s="39"/>
      <c r="D175" s="232" t="s">
        <v>134</v>
      </c>
      <c r="E175" s="39"/>
      <c r="F175" s="233" t="s">
        <v>271</v>
      </c>
      <c r="G175" s="39"/>
      <c r="H175" s="39"/>
      <c r="I175" s="234"/>
      <c r="J175" s="39"/>
      <c r="K175" s="39"/>
      <c r="L175" s="43"/>
      <c r="M175" s="235"/>
      <c r="N175" s="236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134</v>
      </c>
      <c r="AU175" s="16" t="s">
        <v>90</v>
      </c>
    </row>
    <row r="176" s="2" customFormat="1" ht="24.15" customHeight="1">
      <c r="A176" s="37"/>
      <c r="B176" s="38"/>
      <c r="C176" s="218" t="s">
        <v>272</v>
      </c>
      <c r="D176" s="218" t="s">
        <v>128</v>
      </c>
      <c r="E176" s="219" t="s">
        <v>273</v>
      </c>
      <c r="F176" s="220" t="s">
        <v>274</v>
      </c>
      <c r="G176" s="221" t="s">
        <v>262</v>
      </c>
      <c r="H176" s="222">
        <v>328.31999999999999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46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148</v>
      </c>
      <c r="AT176" s="230" t="s">
        <v>128</v>
      </c>
      <c r="AU176" s="230" t="s">
        <v>90</v>
      </c>
      <c r="AY176" s="16" t="s">
        <v>125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88</v>
      </c>
      <c r="BK176" s="231">
        <f>ROUND(I176*H176,2)</f>
        <v>0</v>
      </c>
      <c r="BL176" s="16" t="s">
        <v>148</v>
      </c>
      <c r="BM176" s="230" t="s">
        <v>275</v>
      </c>
    </row>
    <row r="177" s="2" customFormat="1">
      <c r="A177" s="37"/>
      <c r="B177" s="38"/>
      <c r="C177" s="39"/>
      <c r="D177" s="232" t="s">
        <v>134</v>
      </c>
      <c r="E177" s="39"/>
      <c r="F177" s="233" t="s">
        <v>274</v>
      </c>
      <c r="G177" s="39"/>
      <c r="H177" s="39"/>
      <c r="I177" s="234"/>
      <c r="J177" s="39"/>
      <c r="K177" s="39"/>
      <c r="L177" s="43"/>
      <c r="M177" s="235"/>
      <c r="N177" s="236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134</v>
      </c>
      <c r="AU177" s="16" t="s">
        <v>90</v>
      </c>
    </row>
    <row r="178" s="2" customFormat="1">
      <c r="A178" s="37"/>
      <c r="B178" s="38"/>
      <c r="C178" s="39"/>
      <c r="D178" s="232" t="s">
        <v>136</v>
      </c>
      <c r="E178" s="39"/>
      <c r="F178" s="237" t="s">
        <v>276</v>
      </c>
      <c r="G178" s="39"/>
      <c r="H178" s="39"/>
      <c r="I178" s="234"/>
      <c r="J178" s="39"/>
      <c r="K178" s="39"/>
      <c r="L178" s="43"/>
      <c r="M178" s="235"/>
      <c r="N178" s="236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136</v>
      </c>
      <c r="AU178" s="16" t="s">
        <v>90</v>
      </c>
    </row>
    <row r="179" s="2" customFormat="1" ht="24.15" customHeight="1">
      <c r="A179" s="37"/>
      <c r="B179" s="38"/>
      <c r="C179" s="218" t="s">
        <v>8</v>
      </c>
      <c r="D179" s="218" t="s">
        <v>128</v>
      </c>
      <c r="E179" s="219" t="s">
        <v>277</v>
      </c>
      <c r="F179" s="220" t="s">
        <v>278</v>
      </c>
      <c r="G179" s="221" t="s">
        <v>262</v>
      </c>
      <c r="H179" s="222">
        <v>71.299999999999997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46</v>
      </c>
      <c r="O179" s="90"/>
      <c r="P179" s="228">
        <f>O179*H179</f>
        <v>0</v>
      </c>
      <c r="Q179" s="228">
        <v>0.058279999999999998</v>
      </c>
      <c r="R179" s="228">
        <f>Q179*H179</f>
        <v>4.1553639999999996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88</v>
      </c>
      <c r="AT179" s="230" t="s">
        <v>128</v>
      </c>
      <c r="AU179" s="230" t="s">
        <v>90</v>
      </c>
      <c r="AY179" s="16" t="s">
        <v>125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88</v>
      </c>
      <c r="BK179" s="231">
        <f>ROUND(I179*H179,2)</f>
        <v>0</v>
      </c>
      <c r="BL179" s="16" t="s">
        <v>88</v>
      </c>
      <c r="BM179" s="230" t="s">
        <v>279</v>
      </c>
    </row>
    <row r="180" s="2" customFormat="1">
      <c r="A180" s="37"/>
      <c r="B180" s="38"/>
      <c r="C180" s="39"/>
      <c r="D180" s="232" t="s">
        <v>134</v>
      </c>
      <c r="E180" s="39"/>
      <c r="F180" s="233" t="s">
        <v>280</v>
      </c>
      <c r="G180" s="39"/>
      <c r="H180" s="39"/>
      <c r="I180" s="234"/>
      <c r="J180" s="39"/>
      <c r="K180" s="39"/>
      <c r="L180" s="43"/>
      <c r="M180" s="235"/>
      <c r="N180" s="23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134</v>
      </c>
      <c r="AU180" s="16" t="s">
        <v>90</v>
      </c>
    </row>
    <row r="181" s="13" customFormat="1">
      <c r="A181" s="13"/>
      <c r="B181" s="242"/>
      <c r="C181" s="243"/>
      <c r="D181" s="232" t="s">
        <v>197</v>
      </c>
      <c r="E181" s="244" t="s">
        <v>1</v>
      </c>
      <c r="F181" s="245" t="s">
        <v>281</v>
      </c>
      <c r="G181" s="243"/>
      <c r="H181" s="246">
        <v>71.299999999999997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197</v>
      </c>
      <c r="AU181" s="252" t="s">
        <v>90</v>
      </c>
      <c r="AV181" s="13" t="s">
        <v>90</v>
      </c>
      <c r="AW181" s="13" t="s">
        <v>37</v>
      </c>
      <c r="AX181" s="13" t="s">
        <v>88</v>
      </c>
      <c r="AY181" s="252" t="s">
        <v>125</v>
      </c>
    </row>
    <row r="182" s="2" customFormat="1" ht="24.15" customHeight="1">
      <c r="A182" s="37"/>
      <c r="B182" s="38"/>
      <c r="C182" s="218" t="s">
        <v>282</v>
      </c>
      <c r="D182" s="218" t="s">
        <v>128</v>
      </c>
      <c r="E182" s="219" t="s">
        <v>283</v>
      </c>
      <c r="F182" s="220" t="s">
        <v>284</v>
      </c>
      <c r="G182" s="221" t="s">
        <v>262</v>
      </c>
      <c r="H182" s="222">
        <v>71.299999999999997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46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88</v>
      </c>
      <c r="AT182" s="230" t="s">
        <v>128</v>
      </c>
      <c r="AU182" s="230" t="s">
        <v>90</v>
      </c>
      <c r="AY182" s="16" t="s">
        <v>125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88</v>
      </c>
      <c r="BK182" s="231">
        <f>ROUND(I182*H182,2)</f>
        <v>0</v>
      </c>
      <c r="BL182" s="16" t="s">
        <v>88</v>
      </c>
      <c r="BM182" s="230" t="s">
        <v>285</v>
      </c>
    </row>
    <row r="183" s="2" customFormat="1">
      <c r="A183" s="37"/>
      <c r="B183" s="38"/>
      <c r="C183" s="39"/>
      <c r="D183" s="232" t="s">
        <v>134</v>
      </c>
      <c r="E183" s="39"/>
      <c r="F183" s="233" t="s">
        <v>286</v>
      </c>
      <c r="G183" s="39"/>
      <c r="H183" s="39"/>
      <c r="I183" s="234"/>
      <c r="J183" s="39"/>
      <c r="K183" s="39"/>
      <c r="L183" s="43"/>
      <c r="M183" s="235"/>
      <c r="N183" s="236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134</v>
      </c>
      <c r="AU183" s="16" t="s">
        <v>90</v>
      </c>
    </row>
    <row r="184" s="2" customFormat="1">
      <c r="A184" s="37"/>
      <c r="B184" s="38"/>
      <c r="C184" s="39"/>
      <c r="D184" s="232" t="s">
        <v>136</v>
      </c>
      <c r="E184" s="39"/>
      <c r="F184" s="237" t="s">
        <v>287</v>
      </c>
      <c r="G184" s="39"/>
      <c r="H184" s="39"/>
      <c r="I184" s="234"/>
      <c r="J184" s="39"/>
      <c r="K184" s="39"/>
      <c r="L184" s="43"/>
      <c r="M184" s="235"/>
      <c r="N184" s="236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136</v>
      </c>
      <c r="AU184" s="16" t="s">
        <v>90</v>
      </c>
    </row>
    <row r="185" s="12" customFormat="1" ht="22.8" customHeight="1">
      <c r="A185" s="12"/>
      <c r="B185" s="202"/>
      <c r="C185" s="203"/>
      <c r="D185" s="204" t="s">
        <v>80</v>
      </c>
      <c r="E185" s="216" t="s">
        <v>288</v>
      </c>
      <c r="F185" s="216" t="s">
        <v>289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SUM(P186:P202)</f>
        <v>0</v>
      </c>
      <c r="Q185" s="210"/>
      <c r="R185" s="211">
        <f>SUM(R186:R202)</f>
        <v>0</v>
      </c>
      <c r="S185" s="210"/>
      <c r="T185" s="212">
        <f>SUM(T186:T202)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88</v>
      </c>
      <c r="AT185" s="214" t="s">
        <v>80</v>
      </c>
      <c r="AU185" s="214" t="s">
        <v>88</v>
      </c>
      <c r="AY185" s="213" t="s">
        <v>125</v>
      </c>
      <c r="BK185" s="215">
        <f>SUM(BK186:BK202)</f>
        <v>0</v>
      </c>
    </row>
    <row r="186" s="2" customFormat="1" ht="24.15" customHeight="1">
      <c r="A186" s="37"/>
      <c r="B186" s="38"/>
      <c r="C186" s="218" t="s">
        <v>290</v>
      </c>
      <c r="D186" s="218" t="s">
        <v>128</v>
      </c>
      <c r="E186" s="219" t="s">
        <v>291</v>
      </c>
      <c r="F186" s="220" t="s">
        <v>292</v>
      </c>
      <c r="G186" s="221" t="s">
        <v>131</v>
      </c>
      <c r="H186" s="222">
        <v>1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46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148</v>
      </c>
      <c r="AT186" s="230" t="s">
        <v>128</v>
      </c>
      <c r="AU186" s="230" t="s">
        <v>90</v>
      </c>
      <c r="AY186" s="16" t="s">
        <v>125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88</v>
      </c>
      <c r="BK186" s="231">
        <f>ROUND(I186*H186,2)</f>
        <v>0</v>
      </c>
      <c r="BL186" s="16" t="s">
        <v>148</v>
      </c>
      <c r="BM186" s="230" t="s">
        <v>293</v>
      </c>
    </row>
    <row r="187" s="2" customFormat="1">
      <c r="A187" s="37"/>
      <c r="B187" s="38"/>
      <c r="C187" s="39"/>
      <c r="D187" s="232" t="s">
        <v>134</v>
      </c>
      <c r="E187" s="39"/>
      <c r="F187" s="233" t="s">
        <v>294</v>
      </c>
      <c r="G187" s="39"/>
      <c r="H187" s="39"/>
      <c r="I187" s="234"/>
      <c r="J187" s="39"/>
      <c r="K187" s="39"/>
      <c r="L187" s="43"/>
      <c r="M187" s="235"/>
      <c r="N187" s="236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134</v>
      </c>
      <c r="AU187" s="16" t="s">
        <v>90</v>
      </c>
    </row>
    <row r="188" s="2" customFormat="1">
      <c r="A188" s="37"/>
      <c r="B188" s="38"/>
      <c r="C188" s="39"/>
      <c r="D188" s="232" t="s">
        <v>136</v>
      </c>
      <c r="E188" s="39"/>
      <c r="F188" s="237" t="s">
        <v>295</v>
      </c>
      <c r="G188" s="39"/>
      <c r="H188" s="39"/>
      <c r="I188" s="234"/>
      <c r="J188" s="39"/>
      <c r="K188" s="39"/>
      <c r="L188" s="43"/>
      <c r="M188" s="235"/>
      <c r="N188" s="236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136</v>
      </c>
      <c r="AU188" s="16" t="s">
        <v>90</v>
      </c>
    </row>
    <row r="189" s="2" customFormat="1" ht="37.8" customHeight="1">
      <c r="A189" s="37"/>
      <c r="B189" s="38"/>
      <c r="C189" s="218" t="s">
        <v>296</v>
      </c>
      <c r="D189" s="218" t="s">
        <v>128</v>
      </c>
      <c r="E189" s="219" t="s">
        <v>297</v>
      </c>
      <c r="F189" s="220" t="s">
        <v>298</v>
      </c>
      <c r="G189" s="221" t="s">
        <v>222</v>
      </c>
      <c r="H189" s="222">
        <v>23.254000000000001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46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148</v>
      </c>
      <c r="AT189" s="230" t="s">
        <v>128</v>
      </c>
      <c r="AU189" s="230" t="s">
        <v>90</v>
      </c>
      <c r="AY189" s="16" t="s">
        <v>125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88</v>
      </c>
      <c r="BK189" s="231">
        <f>ROUND(I189*H189,2)</f>
        <v>0</v>
      </c>
      <c r="BL189" s="16" t="s">
        <v>148</v>
      </c>
      <c r="BM189" s="230" t="s">
        <v>299</v>
      </c>
    </row>
    <row r="190" s="2" customFormat="1">
      <c r="A190" s="37"/>
      <c r="B190" s="38"/>
      <c r="C190" s="39"/>
      <c r="D190" s="232" t="s">
        <v>134</v>
      </c>
      <c r="E190" s="39"/>
      <c r="F190" s="233" t="s">
        <v>298</v>
      </c>
      <c r="G190" s="39"/>
      <c r="H190" s="39"/>
      <c r="I190" s="234"/>
      <c r="J190" s="39"/>
      <c r="K190" s="39"/>
      <c r="L190" s="43"/>
      <c r="M190" s="235"/>
      <c r="N190" s="236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134</v>
      </c>
      <c r="AU190" s="16" t="s">
        <v>90</v>
      </c>
    </row>
    <row r="191" s="2" customFormat="1">
      <c r="A191" s="37"/>
      <c r="B191" s="38"/>
      <c r="C191" s="39"/>
      <c r="D191" s="232" t="s">
        <v>136</v>
      </c>
      <c r="E191" s="39"/>
      <c r="F191" s="237" t="s">
        <v>300</v>
      </c>
      <c r="G191" s="39"/>
      <c r="H191" s="39"/>
      <c r="I191" s="234"/>
      <c r="J191" s="39"/>
      <c r="K191" s="39"/>
      <c r="L191" s="43"/>
      <c r="M191" s="235"/>
      <c r="N191" s="236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136</v>
      </c>
      <c r="AU191" s="16" t="s">
        <v>90</v>
      </c>
    </row>
    <row r="192" s="13" customFormat="1">
      <c r="A192" s="13"/>
      <c r="B192" s="242"/>
      <c r="C192" s="243"/>
      <c r="D192" s="232" t="s">
        <v>197</v>
      </c>
      <c r="E192" s="244" t="s">
        <v>1</v>
      </c>
      <c r="F192" s="245" t="s">
        <v>301</v>
      </c>
      <c r="G192" s="243"/>
      <c r="H192" s="246">
        <v>4.7080000000000002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197</v>
      </c>
      <c r="AU192" s="252" t="s">
        <v>90</v>
      </c>
      <c r="AV192" s="13" t="s">
        <v>90</v>
      </c>
      <c r="AW192" s="13" t="s">
        <v>37</v>
      </c>
      <c r="AX192" s="13" t="s">
        <v>81</v>
      </c>
      <c r="AY192" s="252" t="s">
        <v>125</v>
      </c>
    </row>
    <row r="193" s="13" customFormat="1">
      <c r="A193" s="13"/>
      <c r="B193" s="242"/>
      <c r="C193" s="243"/>
      <c r="D193" s="232" t="s">
        <v>197</v>
      </c>
      <c r="E193" s="244" t="s">
        <v>1</v>
      </c>
      <c r="F193" s="245" t="s">
        <v>302</v>
      </c>
      <c r="G193" s="243"/>
      <c r="H193" s="246">
        <v>18.545999999999999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197</v>
      </c>
      <c r="AU193" s="252" t="s">
        <v>90</v>
      </c>
      <c r="AV193" s="13" t="s">
        <v>90</v>
      </c>
      <c r="AW193" s="13" t="s">
        <v>37</v>
      </c>
      <c r="AX193" s="13" t="s">
        <v>81</v>
      </c>
      <c r="AY193" s="252" t="s">
        <v>125</v>
      </c>
    </row>
    <row r="194" s="2" customFormat="1" ht="16.5" customHeight="1">
      <c r="A194" s="37"/>
      <c r="B194" s="38"/>
      <c r="C194" s="218" t="s">
        <v>303</v>
      </c>
      <c r="D194" s="218" t="s">
        <v>128</v>
      </c>
      <c r="E194" s="219" t="s">
        <v>304</v>
      </c>
      <c r="F194" s="220" t="s">
        <v>305</v>
      </c>
      <c r="G194" s="221" t="s">
        <v>222</v>
      </c>
      <c r="H194" s="222">
        <v>2.044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46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88</v>
      </c>
      <c r="AT194" s="230" t="s">
        <v>128</v>
      </c>
      <c r="AU194" s="230" t="s">
        <v>90</v>
      </c>
      <c r="AY194" s="16" t="s">
        <v>125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88</v>
      </c>
      <c r="BK194" s="231">
        <f>ROUND(I194*H194,2)</f>
        <v>0</v>
      </c>
      <c r="BL194" s="16" t="s">
        <v>88</v>
      </c>
      <c r="BM194" s="230" t="s">
        <v>306</v>
      </c>
    </row>
    <row r="195" s="2" customFormat="1">
      <c r="A195" s="37"/>
      <c r="B195" s="38"/>
      <c r="C195" s="39"/>
      <c r="D195" s="232" t="s">
        <v>134</v>
      </c>
      <c r="E195" s="39"/>
      <c r="F195" s="233" t="s">
        <v>307</v>
      </c>
      <c r="G195" s="39"/>
      <c r="H195" s="39"/>
      <c r="I195" s="234"/>
      <c r="J195" s="39"/>
      <c r="K195" s="39"/>
      <c r="L195" s="43"/>
      <c r="M195" s="235"/>
      <c r="N195" s="236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134</v>
      </c>
      <c r="AU195" s="16" t="s">
        <v>90</v>
      </c>
    </row>
    <row r="196" s="2" customFormat="1">
      <c r="A196" s="37"/>
      <c r="B196" s="38"/>
      <c r="C196" s="39"/>
      <c r="D196" s="232" t="s">
        <v>136</v>
      </c>
      <c r="E196" s="39"/>
      <c r="F196" s="237" t="s">
        <v>308</v>
      </c>
      <c r="G196" s="39"/>
      <c r="H196" s="39"/>
      <c r="I196" s="234"/>
      <c r="J196" s="39"/>
      <c r="K196" s="39"/>
      <c r="L196" s="43"/>
      <c r="M196" s="235"/>
      <c r="N196" s="236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136</v>
      </c>
      <c r="AU196" s="16" t="s">
        <v>90</v>
      </c>
    </row>
    <row r="197" s="2" customFormat="1" ht="24.15" customHeight="1">
      <c r="A197" s="37"/>
      <c r="B197" s="38"/>
      <c r="C197" s="218" t="s">
        <v>309</v>
      </c>
      <c r="D197" s="218" t="s">
        <v>128</v>
      </c>
      <c r="E197" s="219" t="s">
        <v>310</v>
      </c>
      <c r="F197" s="220" t="s">
        <v>311</v>
      </c>
      <c r="G197" s="221" t="s">
        <v>222</v>
      </c>
      <c r="H197" s="222">
        <v>23.254000000000001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46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88</v>
      </c>
      <c r="AT197" s="230" t="s">
        <v>128</v>
      </c>
      <c r="AU197" s="230" t="s">
        <v>90</v>
      </c>
      <c r="AY197" s="16" t="s">
        <v>125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88</v>
      </c>
      <c r="BK197" s="231">
        <f>ROUND(I197*H197,2)</f>
        <v>0</v>
      </c>
      <c r="BL197" s="16" t="s">
        <v>88</v>
      </c>
      <c r="BM197" s="230" t="s">
        <v>312</v>
      </c>
    </row>
    <row r="198" s="2" customFormat="1">
      <c r="A198" s="37"/>
      <c r="B198" s="38"/>
      <c r="C198" s="39"/>
      <c r="D198" s="232" t="s">
        <v>134</v>
      </c>
      <c r="E198" s="39"/>
      <c r="F198" s="233" t="s">
        <v>313</v>
      </c>
      <c r="G198" s="39"/>
      <c r="H198" s="39"/>
      <c r="I198" s="234"/>
      <c r="J198" s="39"/>
      <c r="K198" s="39"/>
      <c r="L198" s="43"/>
      <c r="M198" s="235"/>
      <c r="N198" s="236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134</v>
      </c>
      <c r="AU198" s="16" t="s">
        <v>90</v>
      </c>
    </row>
    <row r="199" s="2" customFormat="1">
      <c r="A199" s="37"/>
      <c r="B199" s="38"/>
      <c r="C199" s="39"/>
      <c r="D199" s="232" t="s">
        <v>136</v>
      </c>
      <c r="E199" s="39"/>
      <c r="F199" s="237" t="s">
        <v>314</v>
      </c>
      <c r="G199" s="39"/>
      <c r="H199" s="39"/>
      <c r="I199" s="234"/>
      <c r="J199" s="39"/>
      <c r="K199" s="39"/>
      <c r="L199" s="43"/>
      <c r="M199" s="235"/>
      <c r="N199" s="236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136</v>
      </c>
      <c r="AU199" s="16" t="s">
        <v>90</v>
      </c>
    </row>
    <row r="200" s="2" customFormat="1" ht="24.15" customHeight="1">
      <c r="A200" s="37"/>
      <c r="B200" s="38"/>
      <c r="C200" s="218" t="s">
        <v>7</v>
      </c>
      <c r="D200" s="218" t="s">
        <v>128</v>
      </c>
      <c r="E200" s="219" t="s">
        <v>315</v>
      </c>
      <c r="F200" s="220" t="s">
        <v>316</v>
      </c>
      <c r="G200" s="221" t="s">
        <v>222</v>
      </c>
      <c r="H200" s="222">
        <v>162.77799999999999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46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88</v>
      </c>
      <c r="AT200" s="230" t="s">
        <v>128</v>
      </c>
      <c r="AU200" s="230" t="s">
        <v>90</v>
      </c>
      <c r="AY200" s="16" t="s">
        <v>125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88</v>
      </c>
      <c r="BK200" s="231">
        <f>ROUND(I200*H200,2)</f>
        <v>0</v>
      </c>
      <c r="BL200" s="16" t="s">
        <v>88</v>
      </c>
      <c r="BM200" s="230" t="s">
        <v>317</v>
      </c>
    </row>
    <row r="201" s="2" customFormat="1">
      <c r="A201" s="37"/>
      <c r="B201" s="38"/>
      <c r="C201" s="39"/>
      <c r="D201" s="232" t="s">
        <v>134</v>
      </c>
      <c r="E201" s="39"/>
      <c r="F201" s="233" t="s">
        <v>318</v>
      </c>
      <c r="G201" s="39"/>
      <c r="H201" s="39"/>
      <c r="I201" s="234"/>
      <c r="J201" s="39"/>
      <c r="K201" s="39"/>
      <c r="L201" s="43"/>
      <c r="M201" s="235"/>
      <c r="N201" s="236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134</v>
      </c>
      <c r="AU201" s="16" t="s">
        <v>90</v>
      </c>
    </row>
    <row r="202" s="13" customFormat="1">
      <c r="A202" s="13"/>
      <c r="B202" s="242"/>
      <c r="C202" s="243"/>
      <c r="D202" s="232" t="s">
        <v>197</v>
      </c>
      <c r="E202" s="243"/>
      <c r="F202" s="245" t="s">
        <v>319</v>
      </c>
      <c r="G202" s="243"/>
      <c r="H202" s="246">
        <v>162.77799999999999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197</v>
      </c>
      <c r="AU202" s="252" t="s">
        <v>90</v>
      </c>
      <c r="AV202" s="13" t="s">
        <v>90</v>
      </c>
      <c r="AW202" s="13" t="s">
        <v>4</v>
      </c>
      <c r="AX202" s="13" t="s">
        <v>88</v>
      </c>
      <c r="AY202" s="252" t="s">
        <v>125</v>
      </c>
    </row>
    <row r="203" s="12" customFormat="1" ht="22.8" customHeight="1">
      <c r="A203" s="12"/>
      <c r="B203" s="202"/>
      <c r="C203" s="203"/>
      <c r="D203" s="204" t="s">
        <v>80</v>
      </c>
      <c r="E203" s="216" t="s">
        <v>320</v>
      </c>
      <c r="F203" s="216" t="s">
        <v>321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SUM(P204:P205)</f>
        <v>0</v>
      </c>
      <c r="Q203" s="210"/>
      <c r="R203" s="211">
        <f>SUM(R204:R205)</f>
        <v>0</v>
      </c>
      <c r="S203" s="210"/>
      <c r="T203" s="212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88</v>
      </c>
      <c r="AT203" s="214" t="s">
        <v>80</v>
      </c>
      <c r="AU203" s="214" t="s">
        <v>88</v>
      </c>
      <c r="AY203" s="213" t="s">
        <v>125</v>
      </c>
      <c r="BK203" s="215">
        <f>SUM(BK204:BK205)</f>
        <v>0</v>
      </c>
    </row>
    <row r="204" s="2" customFormat="1" ht="24.15" customHeight="1">
      <c r="A204" s="37"/>
      <c r="B204" s="38"/>
      <c r="C204" s="218" t="s">
        <v>322</v>
      </c>
      <c r="D204" s="218" t="s">
        <v>128</v>
      </c>
      <c r="E204" s="219" t="s">
        <v>323</v>
      </c>
      <c r="F204" s="220" t="s">
        <v>324</v>
      </c>
      <c r="G204" s="221" t="s">
        <v>222</v>
      </c>
      <c r="H204" s="222">
        <v>14.086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46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148</v>
      </c>
      <c r="AT204" s="230" t="s">
        <v>128</v>
      </c>
      <c r="AU204" s="230" t="s">
        <v>90</v>
      </c>
      <c r="AY204" s="16" t="s">
        <v>125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88</v>
      </c>
      <c r="BK204" s="231">
        <f>ROUND(I204*H204,2)</f>
        <v>0</v>
      </c>
      <c r="BL204" s="16" t="s">
        <v>148</v>
      </c>
      <c r="BM204" s="230" t="s">
        <v>325</v>
      </c>
    </row>
    <row r="205" s="2" customFormat="1">
      <c r="A205" s="37"/>
      <c r="B205" s="38"/>
      <c r="C205" s="39"/>
      <c r="D205" s="232" t="s">
        <v>134</v>
      </c>
      <c r="E205" s="39"/>
      <c r="F205" s="233" t="s">
        <v>326</v>
      </c>
      <c r="G205" s="39"/>
      <c r="H205" s="39"/>
      <c r="I205" s="234"/>
      <c r="J205" s="39"/>
      <c r="K205" s="39"/>
      <c r="L205" s="43"/>
      <c r="M205" s="235"/>
      <c r="N205" s="236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134</v>
      </c>
      <c r="AU205" s="16" t="s">
        <v>90</v>
      </c>
    </row>
    <row r="206" s="12" customFormat="1" ht="25.92" customHeight="1">
      <c r="A206" s="12"/>
      <c r="B206" s="202"/>
      <c r="C206" s="203"/>
      <c r="D206" s="204" t="s">
        <v>80</v>
      </c>
      <c r="E206" s="205" t="s">
        <v>327</v>
      </c>
      <c r="F206" s="205" t="s">
        <v>328</v>
      </c>
      <c r="G206" s="203"/>
      <c r="H206" s="203"/>
      <c r="I206" s="206"/>
      <c r="J206" s="207">
        <f>BK206</f>
        <v>0</v>
      </c>
      <c r="K206" s="203"/>
      <c r="L206" s="208"/>
      <c r="M206" s="209"/>
      <c r="N206" s="210"/>
      <c r="O206" s="210"/>
      <c r="P206" s="211">
        <f>P207+P241</f>
        <v>0</v>
      </c>
      <c r="Q206" s="210"/>
      <c r="R206" s="211">
        <f>R207+R241</f>
        <v>10.339870000000001</v>
      </c>
      <c r="S206" s="210"/>
      <c r="T206" s="212">
        <f>T207+T241</f>
        <v>14.8766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90</v>
      </c>
      <c r="AT206" s="214" t="s">
        <v>80</v>
      </c>
      <c r="AU206" s="214" t="s">
        <v>81</v>
      </c>
      <c r="AY206" s="213" t="s">
        <v>125</v>
      </c>
      <c r="BK206" s="215">
        <f>BK207+BK241</f>
        <v>0</v>
      </c>
    </row>
    <row r="207" s="12" customFormat="1" ht="22.8" customHeight="1">
      <c r="A207" s="12"/>
      <c r="B207" s="202"/>
      <c r="C207" s="203"/>
      <c r="D207" s="204" t="s">
        <v>80</v>
      </c>
      <c r="E207" s="216" t="s">
        <v>329</v>
      </c>
      <c r="F207" s="216" t="s">
        <v>330</v>
      </c>
      <c r="G207" s="203"/>
      <c r="H207" s="203"/>
      <c r="I207" s="206"/>
      <c r="J207" s="217">
        <f>BK207</f>
        <v>0</v>
      </c>
      <c r="K207" s="203"/>
      <c r="L207" s="208"/>
      <c r="M207" s="209"/>
      <c r="N207" s="210"/>
      <c r="O207" s="210"/>
      <c r="P207" s="211">
        <f>SUM(P208:P240)</f>
        <v>0</v>
      </c>
      <c r="Q207" s="210"/>
      <c r="R207" s="211">
        <f>SUM(R208:R240)</f>
        <v>3.883</v>
      </c>
      <c r="S207" s="210"/>
      <c r="T207" s="212">
        <f>SUM(T208:T240)</f>
        <v>8.6606000000000005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90</v>
      </c>
      <c r="AT207" s="214" t="s">
        <v>80</v>
      </c>
      <c r="AU207" s="214" t="s">
        <v>88</v>
      </c>
      <c r="AY207" s="213" t="s">
        <v>125</v>
      </c>
      <c r="BK207" s="215">
        <f>SUM(BK208:BK240)</f>
        <v>0</v>
      </c>
    </row>
    <row r="208" s="2" customFormat="1" ht="24.15" customHeight="1">
      <c r="A208" s="37"/>
      <c r="B208" s="38"/>
      <c r="C208" s="218" t="s">
        <v>331</v>
      </c>
      <c r="D208" s="218" t="s">
        <v>128</v>
      </c>
      <c r="E208" s="219" t="s">
        <v>332</v>
      </c>
      <c r="F208" s="220" t="s">
        <v>333</v>
      </c>
      <c r="G208" s="221" t="s">
        <v>334</v>
      </c>
      <c r="H208" s="222">
        <v>1439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46</v>
      </c>
      <c r="O208" s="90"/>
      <c r="P208" s="228">
        <f>O208*H208</f>
        <v>0</v>
      </c>
      <c r="Q208" s="228">
        <v>0.001</v>
      </c>
      <c r="R208" s="228">
        <f>Q208*H208</f>
        <v>1.4390000000000001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88</v>
      </c>
      <c r="AT208" s="230" t="s">
        <v>128</v>
      </c>
      <c r="AU208" s="230" t="s">
        <v>90</v>
      </c>
      <c r="AY208" s="16" t="s">
        <v>125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88</v>
      </c>
      <c r="BK208" s="231">
        <f>ROUND(I208*H208,2)</f>
        <v>0</v>
      </c>
      <c r="BL208" s="16" t="s">
        <v>88</v>
      </c>
      <c r="BM208" s="230" t="s">
        <v>335</v>
      </c>
    </row>
    <row r="209" s="2" customFormat="1">
      <c r="A209" s="37"/>
      <c r="B209" s="38"/>
      <c r="C209" s="39"/>
      <c r="D209" s="232" t="s">
        <v>134</v>
      </c>
      <c r="E209" s="39"/>
      <c r="F209" s="233" t="s">
        <v>336</v>
      </c>
      <c r="G209" s="39"/>
      <c r="H209" s="39"/>
      <c r="I209" s="234"/>
      <c r="J209" s="39"/>
      <c r="K209" s="39"/>
      <c r="L209" s="43"/>
      <c r="M209" s="235"/>
      <c r="N209" s="236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134</v>
      </c>
      <c r="AU209" s="16" t="s">
        <v>90</v>
      </c>
    </row>
    <row r="210" s="2" customFormat="1">
      <c r="A210" s="37"/>
      <c r="B210" s="38"/>
      <c r="C210" s="39"/>
      <c r="D210" s="232" t="s">
        <v>136</v>
      </c>
      <c r="E210" s="39"/>
      <c r="F210" s="237" t="s">
        <v>337</v>
      </c>
      <c r="G210" s="39"/>
      <c r="H210" s="39"/>
      <c r="I210" s="234"/>
      <c r="J210" s="39"/>
      <c r="K210" s="39"/>
      <c r="L210" s="43"/>
      <c r="M210" s="235"/>
      <c r="N210" s="236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136</v>
      </c>
      <c r="AU210" s="16" t="s">
        <v>90</v>
      </c>
    </row>
    <row r="211" s="13" customFormat="1">
      <c r="A211" s="13"/>
      <c r="B211" s="242"/>
      <c r="C211" s="243"/>
      <c r="D211" s="232" t="s">
        <v>197</v>
      </c>
      <c r="E211" s="244" t="s">
        <v>1</v>
      </c>
      <c r="F211" s="245" t="s">
        <v>338</v>
      </c>
      <c r="G211" s="243"/>
      <c r="H211" s="246">
        <v>1439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197</v>
      </c>
      <c r="AU211" s="252" t="s">
        <v>90</v>
      </c>
      <c r="AV211" s="13" t="s">
        <v>90</v>
      </c>
      <c r="AW211" s="13" t="s">
        <v>37</v>
      </c>
      <c r="AX211" s="13" t="s">
        <v>88</v>
      </c>
      <c r="AY211" s="252" t="s">
        <v>125</v>
      </c>
    </row>
    <row r="212" s="2" customFormat="1" ht="16.5" customHeight="1">
      <c r="A212" s="37"/>
      <c r="B212" s="38"/>
      <c r="C212" s="218" t="s">
        <v>339</v>
      </c>
      <c r="D212" s="218" t="s">
        <v>128</v>
      </c>
      <c r="E212" s="219" t="s">
        <v>340</v>
      </c>
      <c r="F212" s="220" t="s">
        <v>341</v>
      </c>
      <c r="G212" s="221" t="s">
        <v>334</v>
      </c>
      <c r="H212" s="222">
        <v>1804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46</v>
      </c>
      <c r="O212" s="90"/>
      <c r="P212" s="228">
        <f>O212*H212</f>
        <v>0</v>
      </c>
      <c r="Q212" s="228">
        <v>0.001</v>
      </c>
      <c r="R212" s="228">
        <f>Q212*H212</f>
        <v>1.8040000000000001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88</v>
      </c>
      <c r="AT212" s="230" t="s">
        <v>128</v>
      </c>
      <c r="AU212" s="230" t="s">
        <v>90</v>
      </c>
      <c r="AY212" s="16" t="s">
        <v>125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88</v>
      </c>
      <c r="BK212" s="231">
        <f>ROUND(I212*H212,2)</f>
        <v>0</v>
      </c>
      <c r="BL212" s="16" t="s">
        <v>88</v>
      </c>
      <c r="BM212" s="230" t="s">
        <v>342</v>
      </c>
    </row>
    <row r="213" s="2" customFormat="1">
      <c r="A213" s="37"/>
      <c r="B213" s="38"/>
      <c r="C213" s="39"/>
      <c r="D213" s="232" t="s">
        <v>134</v>
      </c>
      <c r="E213" s="39"/>
      <c r="F213" s="233" t="s">
        <v>343</v>
      </c>
      <c r="G213" s="39"/>
      <c r="H213" s="39"/>
      <c r="I213" s="234"/>
      <c r="J213" s="39"/>
      <c r="K213" s="39"/>
      <c r="L213" s="43"/>
      <c r="M213" s="235"/>
      <c r="N213" s="236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134</v>
      </c>
      <c r="AU213" s="16" t="s">
        <v>90</v>
      </c>
    </row>
    <row r="214" s="2" customFormat="1">
      <c r="A214" s="37"/>
      <c r="B214" s="38"/>
      <c r="C214" s="39"/>
      <c r="D214" s="232" t="s">
        <v>136</v>
      </c>
      <c r="E214" s="39"/>
      <c r="F214" s="237" t="s">
        <v>344</v>
      </c>
      <c r="G214" s="39"/>
      <c r="H214" s="39"/>
      <c r="I214" s="234"/>
      <c r="J214" s="39"/>
      <c r="K214" s="39"/>
      <c r="L214" s="43"/>
      <c r="M214" s="235"/>
      <c r="N214" s="236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136</v>
      </c>
      <c r="AU214" s="16" t="s">
        <v>90</v>
      </c>
    </row>
    <row r="215" s="2" customFormat="1" ht="24.15" customHeight="1">
      <c r="A215" s="37"/>
      <c r="B215" s="38"/>
      <c r="C215" s="218" t="s">
        <v>345</v>
      </c>
      <c r="D215" s="218" t="s">
        <v>128</v>
      </c>
      <c r="E215" s="219" t="s">
        <v>346</v>
      </c>
      <c r="F215" s="220" t="s">
        <v>347</v>
      </c>
      <c r="G215" s="221" t="s">
        <v>334</v>
      </c>
      <c r="H215" s="222">
        <v>640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46</v>
      </c>
      <c r="O215" s="90"/>
      <c r="P215" s="228">
        <f>O215*H215</f>
        <v>0</v>
      </c>
      <c r="Q215" s="228">
        <v>0.001</v>
      </c>
      <c r="R215" s="228">
        <f>Q215*H215</f>
        <v>0.64000000000000001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88</v>
      </c>
      <c r="AT215" s="230" t="s">
        <v>128</v>
      </c>
      <c r="AU215" s="230" t="s">
        <v>90</v>
      </c>
      <c r="AY215" s="16" t="s">
        <v>125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88</v>
      </c>
      <c r="BK215" s="231">
        <f>ROUND(I215*H215,2)</f>
        <v>0</v>
      </c>
      <c r="BL215" s="16" t="s">
        <v>88</v>
      </c>
      <c r="BM215" s="230" t="s">
        <v>348</v>
      </c>
    </row>
    <row r="216" s="2" customFormat="1">
      <c r="A216" s="37"/>
      <c r="B216" s="38"/>
      <c r="C216" s="39"/>
      <c r="D216" s="232" t="s">
        <v>134</v>
      </c>
      <c r="E216" s="39"/>
      <c r="F216" s="233" t="s">
        <v>349</v>
      </c>
      <c r="G216" s="39"/>
      <c r="H216" s="39"/>
      <c r="I216" s="234"/>
      <c r="J216" s="39"/>
      <c r="K216" s="39"/>
      <c r="L216" s="43"/>
      <c r="M216" s="235"/>
      <c r="N216" s="236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134</v>
      </c>
      <c r="AU216" s="16" t="s">
        <v>90</v>
      </c>
    </row>
    <row r="217" s="2" customFormat="1">
      <c r="A217" s="37"/>
      <c r="B217" s="38"/>
      <c r="C217" s="39"/>
      <c r="D217" s="232" t="s">
        <v>136</v>
      </c>
      <c r="E217" s="39"/>
      <c r="F217" s="237" t="s">
        <v>350</v>
      </c>
      <c r="G217" s="39"/>
      <c r="H217" s="39"/>
      <c r="I217" s="234"/>
      <c r="J217" s="39"/>
      <c r="K217" s="39"/>
      <c r="L217" s="43"/>
      <c r="M217" s="235"/>
      <c r="N217" s="236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136</v>
      </c>
      <c r="AU217" s="16" t="s">
        <v>90</v>
      </c>
    </row>
    <row r="218" s="13" customFormat="1">
      <c r="A218" s="13"/>
      <c r="B218" s="242"/>
      <c r="C218" s="243"/>
      <c r="D218" s="232" t="s">
        <v>197</v>
      </c>
      <c r="E218" s="244" t="s">
        <v>1</v>
      </c>
      <c r="F218" s="245" t="s">
        <v>351</v>
      </c>
      <c r="G218" s="243"/>
      <c r="H218" s="246">
        <v>640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197</v>
      </c>
      <c r="AU218" s="252" t="s">
        <v>90</v>
      </c>
      <c r="AV218" s="13" t="s">
        <v>90</v>
      </c>
      <c r="AW218" s="13" t="s">
        <v>37</v>
      </c>
      <c r="AX218" s="13" t="s">
        <v>88</v>
      </c>
      <c r="AY218" s="252" t="s">
        <v>125</v>
      </c>
    </row>
    <row r="219" s="2" customFormat="1" ht="24.15" customHeight="1">
      <c r="A219" s="37"/>
      <c r="B219" s="38"/>
      <c r="C219" s="218" t="s">
        <v>352</v>
      </c>
      <c r="D219" s="218" t="s">
        <v>128</v>
      </c>
      <c r="E219" s="219" t="s">
        <v>353</v>
      </c>
      <c r="F219" s="220" t="s">
        <v>354</v>
      </c>
      <c r="G219" s="221" t="s">
        <v>334</v>
      </c>
      <c r="H219" s="222">
        <v>640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46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0.001</v>
      </c>
      <c r="T219" s="229">
        <f>S219*H219</f>
        <v>0.64000000000000001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88</v>
      </c>
      <c r="AT219" s="230" t="s">
        <v>128</v>
      </c>
      <c r="AU219" s="230" t="s">
        <v>90</v>
      </c>
      <c r="AY219" s="16" t="s">
        <v>125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88</v>
      </c>
      <c r="BK219" s="231">
        <f>ROUND(I219*H219,2)</f>
        <v>0</v>
      </c>
      <c r="BL219" s="16" t="s">
        <v>88</v>
      </c>
      <c r="BM219" s="230" t="s">
        <v>355</v>
      </c>
    </row>
    <row r="220" s="2" customFormat="1">
      <c r="A220" s="37"/>
      <c r="B220" s="38"/>
      <c r="C220" s="39"/>
      <c r="D220" s="232" t="s">
        <v>134</v>
      </c>
      <c r="E220" s="39"/>
      <c r="F220" s="233" t="s">
        <v>356</v>
      </c>
      <c r="G220" s="39"/>
      <c r="H220" s="39"/>
      <c r="I220" s="234"/>
      <c r="J220" s="39"/>
      <c r="K220" s="39"/>
      <c r="L220" s="43"/>
      <c r="M220" s="235"/>
      <c r="N220" s="236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134</v>
      </c>
      <c r="AU220" s="16" t="s">
        <v>90</v>
      </c>
    </row>
    <row r="221" s="2" customFormat="1">
      <c r="A221" s="37"/>
      <c r="B221" s="38"/>
      <c r="C221" s="39"/>
      <c r="D221" s="232" t="s">
        <v>136</v>
      </c>
      <c r="E221" s="39"/>
      <c r="F221" s="237" t="s">
        <v>357</v>
      </c>
      <c r="G221" s="39"/>
      <c r="H221" s="39"/>
      <c r="I221" s="234"/>
      <c r="J221" s="39"/>
      <c r="K221" s="39"/>
      <c r="L221" s="43"/>
      <c r="M221" s="235"/>
      <c r="N221" s="236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136</v>
      </c>
      <c r="AU221" s="16" t="s">
        <v>90</v>
      </c>
    </row>
    <row r="222" s="13" customFormat="1">
      <c r="A222" s="13"/>
      <c r="B222" s="242"/>
      <c r="C222" s="243"/>
      <c r="D222" s="232" t="s">
        <v>197</v>
      </c>
      <c r="E222" s="244" t="s">
        <v>1</v>
      </c>
      <c r="F222" s="245" t="s">
        <v>358</v>
      </c>
      <c r="G222" s="243"/>
      <c r="H222" s="246">
        <v>640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197</v>
      </c>
      <c r="AU222" s="252" t="s">
        <v>90</v>
      </c>
      <c r="AV222" s="13" t="s">
        <v>90</v>
      </c>
      <c r="AW222" s="13" t="s">
        <v>37</v>
      </c>
      <c r="AX222" s="13" t="s">
        <v>88</v>
      </c>
      <c r="AY222" s="252" t="s">
        <v>125</v>
      </c>
    </row>
    <row r="223" s="2" customFormat="1" ht="24.15" customHeight="1">
      <c r="A223" s="37"/>
      <c r="B223" s="38"/>
      <c r="C223" s="218" t="s">
        <v>359</v>
      </c>
      <c r="D223" s="218" t="s">
        <v>128</v>
      </c>
      <c r="E223" s="219" t="s">
        <v>360</v>
      </c>
      <c r="F223" s="220" t="s">
        <v>361</v>
      </c>
      <c r="G223" s="221" t="s">
        <v>334</v>
      </c>
      <c r="H223" s="222">
        <v>8020.6000000000004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46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0.001</v>
      </c>
      <c r="T223" s="229">
        <f>S223*H223</f>
        <v>8.0206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88</v>
      </c>
      <c r="AT223" s="230" t="s">
        <v>128</v>
      </c>
      <c r="AU223" s="230" t="s">
        <v>90</v>
      </c>
      <c r="AY223" s="16" t="s">
        <v>125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88</v>
      </c>
      <c r="BK223" s="231">
        <f>ROUND(I223*H223,2)</f>
        <v>0</v>
      </c>
      <c r="BL223" s="16" t="s">
        <v>88</v>
      </c>
      <c r="BM223" s="230" t="s">
        <v>362</v>
      </c>
    </row>
    <row r="224" s="2" customFormat="1">
      <c r="A224" s="37"/>
      <c r="B224" s="38"/>
      <c r="C224" s="39"/>
      <c r="D224" s="232" t="s">
        <v>134</v>
      </c>
      <c r="E224" s="39"/>
      <c r="F224" s="233" t="s">
        <v>363</v>
      </c>
      <c r="G224" s="39"/>
      <c r="H224" s="39"/>
      <c r="I224" s="234"/>
      <c r="J224" s="39"/>
      <c r="K224" s="39"/>
      <c r="L224" s="43"/>
      <c r="M224" s="235"/>
      <c r="N224" s="236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134</v>
      </c>
      <c r="AU224" s="16" t="s">
        <v>90</v>
      </c>
    </row>
    <row r="225" s="2" customFormat="1">
      <c r="A225" s="37"/>
      <c r="B225" s="38"/>
      <c r="C225" s="39"/>
      <c r="D225" s="232" t="s">
        <v>136</v>
      </c>
      <c r="E225" s="39"/>
      <c r="F225" s="237" t="s">
        <v>364</v>
      </c>
      <c r="G225" s="39"/>
      <c r="H225" s="39"/>
      <c r="I225" s="234"/>
      <c r="J225" s="39"/>
      <c r="K225" s="39"/>
      <c r="L225" s="43"/>
      <c r="M225" s="235"/>
      <c r="N225" s="236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136</v>
      </c>
      <c r="AU225" s="16" t="s">
        <v>90</v>
      </c>
    </row>
    <row r="226" s="13" customFormat="1">
      <c r="A226" s="13"/>
      <c r="B226" s="242"/>
      <c r="C226" s="243"/>
      <c r="D226" s="232" t="s">
        <v>197</v>
      </c>
      <c r="E226" s="244" t="s">
        <v>1</v>
      </c>
      <c r="F226" s="245" t="s">
        <v>365</v>
      </c>
      <c r="G226" s="243"/>
      <c r="H226" s="246">
        <v>7783.6000000000004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197</v>
      </c>
      <c r="AU226" s="252" t="s">
        <v>90</v>
      </c>
      <c r="AV226" s="13" t="s">
        <v>90</v>
      </c>
      <c r="AW226" s="13" t="s">
        <v>37</v>
      </c>
      <c r="AX226" s="13" t="s">
        <v>81</v>
      </c>
      <c r="AY226" s="252" t="s">
        <v>125</v>
      </c>
    </row>
    <row r="227" s="13" customFormat="1">
      <c r="A227" s="13"/>
      <c r="B227" s="242"/>
      <c r="C227" s="243"/>
      <c r="D227" s="232" t="s">
        <v>197</v>
      </c>
      <c r="E227" s="244" t="s">
        <v>1</v>
      </c>
      <c r="F227" s="245" t="s">
        <v>366</v>
      </c>
      <c r="G227" s="243"/>
      <c r="H227" s="246">
        <v>237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197</v>
      </c>
      <c r="AU227" s="252" t="s">
        <v>90</v>
      </c>
      <c r="AV227" s="13" t="s">
        <v>90</v>
      </c>
      <c r="AW227" s="13" t="s">
        <v>37</v>
      </c>
      <c r="AX227" s="13" t="s">
        <v>81</v>
      </c>
      <c r="AY227" s="252" t="s">
        <v>125</v>
      </c>
    </row>
    <row r="228" s="14" customFormat="1">
      <c r="A228" s="14"/>
      <c r="B228" s="264"/>
      <c r="C228" s="265"/>
      <c r="D228" s="232" t="s">
        <v>197</v>
      </c>
      <c r="E228" s="266" t="s">
        <v>1</v>
      </c>
      <c r="F228" s="267" t="s">
        <v>367</v>
      </c>
      <c r="G228" s="265"/>
      <c r="H228" s="268">
        <v>8020.6000000000004</v>
      </c>
      <c r="I228" s="269"/>
      <c r="J228" s="265"/>
      <c r="K228" s="265"/>
      <c r="L228" s="270"/>
      <c r="M228" s="271"/>
      <c r="N228" s="272"/>
      <c r="O228" s="272"/>
      <c r="P228" s="272"/>
      <c r="Q228" s="272"/>
      <c r="R228" s="272"/>
      <c r="S228" s="272"/>
      <c r="T228" s="27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4" t="s">
        <v>197</v>
      </c>
      <c r="AU228" s="274" t="s">
        <v>90</v>
      </c>
      <c r="AV228" s="14" t="s">
        <v>148</v>
      </c>
      <c r="AW228" s="14" t="s">
        <v>37</v>
      </c>
      <c r="AX228" s="14" t="s">
        <v>88</v>
      </c>
      <c r="AY228" s="274" t="s">
        <v>125</v>
      </c>
    </row>
    <row r="229" s="2" customFormat="1" ht="16.5" customHeight="1">
      <c r="A229" s="37"/>
      <c r="B229" s="38"/>
      <c r="C229" s="218" t="s">
        <v>368</v>
      </c>
      <c r="D229" s="218" t="s">
        <v>128</v>
      </c>
      <c r="E229" s="219" t="s">
        <v>369</v>
      </c>
      <c r="F229" s="220" t="s">
        <v>370</v>
      </c>
      <c r="G229" s="221" t="s">
        <v>334</v>
      </c>
      <c r="H229" s="222">
        <v>124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46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88</v>
      </c>
      <c r="AT229" s="230" t="s">
        <v>128</v>
      </c>
      <c r="AU229" s="230" t="s">
        <v>90</v>
      </c>
      <c r="AY229" s="16" t="s">
        <v>125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88</v>
      </c>
      <c r="BK229" s="231">
        <f>ROUND(I229*H229,2)</f>
        <v>0</v>
      </c>
      <c r="BL229" s="16" t="s">
        <v>88</v>
      </c>
      <c r="BM229" s="230" t="s">
        <v>371</v>
      </c>
    </row>
    <row r="230" s="2" customFormat="1">
      <c r="A230" s="37"/>
      <c r="B230" s="38"/>
      <c r="C230" s="39"/>
      <c r="D230" s="232" t="s">
        <v>134</v>
      </c>
      <c r="E230" s="39"/>
      <c r="F230" s="233" t="s">
        <v>372</v>
      </c>
      <c r="G230" s="39"/>
      <c r="H230" s="39"/>
      <c r="I230" s="234"/>
      <c r="J230" s="39"/>
      <c r="K230" s="39"/>
      <c r="L230" s="43"/>
      <c r="M230" s="235"/>
      <c r="N230" s="236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134</v>
      </c>
      <c r="AU230" s="16" t="s">
        <v>90</v>
      </c>
    </row>
    <row r="231" s="2" customFormat="1">
      <c r="A231" s="37"/>
      <c r="B231" s="38"/>
      <c r="C231" s="39"/>
      <c r="D231" s="232" t="s">
        <v>136</v>
      </c>
      <c r="E231" s="39"/>
      <c r="F231" s="237" t="s">
        <v>373</v>
      </c>
      <c r="G231" s="39"/>
      <c r="H231" s="39"/>
      <c r="I231" s="234"/>
      <c r="J231" s="39"/>
      <c r="K231" s="39"/>
      <c r="L231" s="43"/>
      <c r="M231" s="235"/>
      <c r="N231" s="236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136</v>
      </c>
      <c r="AU231" s="16" t="s">
        <v>90</v>
      </c>
    </row>
    <row r="232" s="13" customFormat="1">
      <c r="A232" s="13"/>
      <c r="B232" s="242"/>
      <c r="C232" s="243"/>
      <c r="D232" s="232" t="s">
        <v>197</v>
      </c>
      <c r="E232" s="244" t="s">
        <v>1</v>
      </c>
      <c r="F232" s="245" t="s">
        <v>374</v>
      </c>
      <c r="G232" s="243"/>
      <c r="H232" s="246">
        <v>124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197</v>
      </c>
      <c r="AU232" s="252" t="s">
        <v>90</v>
      </c>
      <c r="AV232" s="13" t="s">
        <v>90</v>
      </c>
      <c r="AW232" s="13" t="s">
        <v>37</v>
      </c>
      <c r="AX232" s="13" t="s">
        <v>88</v>
      </c>
      <c r="AY232" s="252" t="s">
        <v>125</v>
      </c>
    </row>
    <row r="233" s="2" customFormat="1" ht="21.75" customHeight="1">
      <c r="A233" s="37"/>
      <c r="B233" s="38"/>
      <c r="C233" s="218" t="s">
        <v>375</v>
      </c>
      <c r="D233" s="218" t="s">
        <v>128</v>
      </c>
      <c r="E233" s="219" t="s">
        <v>376</v>
      </c>
      <c r="F233" s="220" t="s">
        <v>377</v>
      </c>
      <c r="G233" s="221" t="s">
        <v>378</v>
      </c>
      <c r="H233" s="222">
        <v>181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46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88</v>
      </c>
      <c r="AT233" s="230" t="s">
        <v>128</v>
      </c>
      <c r="AU233" s="230" t="s">
        <v>90</v>
      </c>
      <c r="AY233" s="16" t="s">
        <v>125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88</v>
      </c>
      <c r="BK233" s="231">
        <f>ROUND(I233*H233,2)</f>
        <v>0</v>
      </c>
      <c r="BL233" s="16" t="s">
        <v>88</v>
      </c>
      <c r="BM233" s="230" t="s">
        <v>379</v>
      </c>
    </row>
    <row r="234" s="2" customFormat="1">
      <c r="A234" s="37"/>
      <c r="B234" s="38"/>
      <c r="C234" s="39"/>
      <c r="D234" s="232" t="s">
        <v>134</v>
      </c>
      <c r="E234" s="39"/>
      <c r="F234" s="233" t="s">
        <v>380</v>
      </c>
      <c r="G234" s="39"/>
      <c r="H234" s="39"/>
      <c r="I234" s="234"/>
      <c r="J234" s="39"/>
      <c r="K234" s="39"/>
      <c r="L234" s="43"/>
      <c r="M234" s="235"/>
      <c r="N234" s="236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134</v>
      </c>
      <c r="AU234" s="16" t="s">
        <v>90</v>
      </c>
    </row>
    <row r="235" s="2" customFormat="1">
      <c r="A235" s="37"/>
      <c r="B235" s="38"/>
      <c r="C235" s="39"/>
      <c r="D235" s="232" t="s">
        <v>136</v>
      </c>
      <c r="E235" s="39"/>
      <c r="F235" s="237" t="s">
        <v>381</v>
      </c>
      <c r="G235" s="39"/>
      <c r="H235" s="39"/>
      <c r="I235" s="234"/>
      <c r="J235" s="39"/>
      <c r="K235" s="39"/>
      <c r="L235" s="43"/>
      <c r="M235" s="235"/>
      <c r="N235" s="236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136</v>
      </c>
      <c r="AU235" s="16" t="s">
        <v>90</v>
      </c>
    </row>
    <row r="236" s="13" customFormat="1">
      <c r="A236" s="13"/>
      <c r="B236" s="242"/>
      <c r="C236" s="243"/>
      <c r="D236" s="232" t="s">
        <v>197</v>
      </c>
      <c r="E236" s="244" t="s">
        <v>1</v>
      </c>
      <c r="F236" s="245" t="s">
        <v>382</v>
      </c>
      <c r="G236" s="243"/>
      <c r="H236" s="246">
        <v>181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197</v>
      </c>
      <c r="AU236" s="252" t="s">
        <v>90</v>
      </c>
      <c r="AV236" s="13" t="s">
        <v>90</v>
      </c>
      <c r="AW236" s="13" t="s">
        <v>37</v>
      </c>
      <c r="AX236" s="13" t="s">
        <v>88</v>
      </c>
      <c r="AY236" s="252" t="s">
        <v>125</v>
      </c>
    </row>
    <row r="237" s="2" customFormat="1" ht="21.75" customHeight="1">
      <c r="A237" s="37"/>
      <c r="B237" s="38"/>
      <c r="C237" s="218" t="s">
        <v>383</v>
      </c>
      <c r="D237" s="218" t="s">
        <v>128</v>
      </c>
      <c r="E237" s="219" t="s">
        <v>384</v>
      </c>
      <c r="F237" s="220" t="s">
        <v>385</v>
      </c>
      <c r="G237" s="221" t="s">
        <v>378</v>
      </c>
      <c r="H237" s="222">
        <v>714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46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88</v>
      </c>
      <c r="AT237" s="230" t="s">
        <v>128</v>
      </c>
      <c r="AU237" s="230" t="s">
        <v>90</v>
      </c>
      <c r="AY237" s="16" t="s">
        <v>125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88</v>
      </c>
      <c r="BK237" s="231">
        <f>ROUND(I237*H237,2)</f>
        <v>0</v>
      </c>
      <c r="BL237" s="16" t="s">
        <v>88</v>
      </c>
      <c r="BM237" s="230" t="s">
        <v>386</v>
      </c>
    </row>
    <row r="238" s="2" customFormat="1">
      <c r="A238" s="37"/>
      <c r="B238" s="38"/>
      <c r="C238" s="39"/>
      <c r="D238" s="232" t="s">
        <v>134</v>
      </c>
      <c r="E238" s="39"/>
      <c r="F238" s="233" t="s">
        <v>385</v>
      </c>
      <c r="G238" s="39"/>
      <c r="H238" s="39"/>
      <c r="I238" s="234"/>
      <c r="J238" s="39"/>
      <c r="K238" s="39"/>
      <c r="L238" s="43"/>
      <c r="M238" s="235"/>
      <c r="N238" s="236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134</v>
      </c>
      <c r="AU238" s="16" t="s">
        <v>90</v>
      </c>
    </row>
    <row r="239" s="2" customFormat="1">
      <c r="A239" s="37"/>
      <c r="B239" s="38"/>
      <c r="C239" s="39"/>
      <c r="D239" s="232" t="s">
        <v>136</v>
      </c>
      <c r="E239" s="39"/>
      <c r="F239" s="237" t="s">
        <v>387</v>
      </c>
      <c r="G239" s="39"/>
      <c r="H239" s="39"/>
      <c r="I239" s="234"/>
      <c r="J239" s="39"/>
      <c r="K239" s="39"/>
      <c r="L239" s="43"/>
      <c r="M239" s="235"/>
      <c r="N239" s="236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136</v>
      </c>
      <c r="AU239" s="16" t="s">
        <v>90</v>
      </c>
    </row>
    <row r="240" s="13" customFormat="1">
      <c r="A240" s="13"/>
      <c r="B240" s="242"/>
      <c r="C240" s="243"/>
      <c r="D240" s="232" t="s">
        <v>197</v>
      </c>
      <c r="E240" s="244" t="s">
        <v>1</v>
      </c>
      <c r="F240" s="245" t="s">
        <v>388</v>
      </c>
      <c r="G240" s="243"/>
      <c r="H240" s="246">
        <v>714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2" t="s">
        <v>197</v>
      </c>
      <c r="AU240" s="252" t="s">
        <v>90</v>
      </c>
      <c r="AV240" s="13" t="s">
        <v>90</v>
      </c>
      <c r="AW240" s="13" t="s">
        <v>37</v>
      </c>
      <c r="AX240" s="13" t="s">
        <v>88</v>
      </c>
      <c r="AY240" s="252" t="s">
        <v>125</v>
      </c>
    </row>
    <row r="241" s="12" customFormat="1" ht="22.8" customHeight="1">
      <c r="A241" s="12"/>
      <c r="B241" s="202"/>
      <c r="C241" s="203"/>
      <c r="D241" s="204" t="s">
        <v>80</v>
      </c>
      <c r="E241" s="216" t="s">
        <v>389</v>
      </c>
      <c r="F241" s="216" t="s">
        <v>390</v>
      </c>
      <c r="G241" s="203"/>
      <c r="H241" s="203"/>
      <c r="I241" s="206"/>
      <c r="J241" s="217">
        <f>BK241</f>
        <v>0</v>
      </c>
      <c r="K241" s="203"/>
      <c r="L241" s="208"/>
      <c r="M241" s="209"/>
      <c r="N241" s="210"/>
      <c r="O241" s="210"/>
      <c r="P241" s="211">
        <f>SUM(P242:P252)</f>
        <v>0</v>
      </c>
      <c r="Q241" s="210"/>
      <c r="R241" s="211">
        <f>SUM(R242:R252)</f>
        <v>6.4568700000000003</v>
      </c>
      <c r="S241" s="210"/>
      <c r="T241" s="212">
        <f>SUM(T242:T252)</f>
        <v>6.2160000000000002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3" t="s">
        <v>90</v>
      </c>
      <c r="AT241" s="214" t="s">
        <v>80</v>
      </c>
      <c r="AU241" s="214" t="s">
        <v>88</v>
      </c>
      <c r="AY241" s="213" t="s">
        <v>125</v>
      </c>
      <c r="BK241" s="215">
        <f>SUM(BK242:BK252)</f>
        <v>0</v>
      </c>
    </row>
    <row r="242" s="2" customFormat="1" ht="33" customHeight="1">
      <c r="A242" s="37"/>
      <c r="B242" s="38"/>
      <c r="C242" s="218" t="s">
        <v>391</v>
      </c>
      <c r="D242" s="218" t="s">
        <v>128</v>
      </c>
      <c r="E242" s="219" t="s">
        <v>392</v>
      </c>
      <c r="F242" s="220" t="s">
        <v>393</v>
      </c>
      <c r="G242" s="221" t="s">
        <v>262</v>
      </c>
      <c r="H242" s="222">
        <v>259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46</v>
      </c>
      <c r="O242" s="90"/>
      <c r="P242" s="228">
        <f>O242*H242</f>
        <v>0</v>
      </c>
      <c r="Q242" s="228">
        <v>0.024</v>
      </c>
      <c r="R242" s="228">
        <f>Q242*H242</f>
        <v>6.2160000000000002</v>
      </c>
      <c r="S242" s="228">
        <v>0.024</v>
      </c>
      <c r="T242" s="229">
        <f>S242*H242</f>
        <v>6.2160000000000002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282</v>
      </c>
      <c r="AT242" s="230" t="s">
        <v>128</v>
      </c>
      <c r="AU242" s="230" t="s">
        <v>90</v>
      </c>
      <c r="AY242" s="16" t="s">
        <v>125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88</v>
      </c>
      <c r="BK242" s="231">
        <f>ROUND(I242*H242,2)</f>
        <v>0</v>
      </c>
      <c r="BL242" s="16" t="s">
        <v>282</v>
      </c>
      <c r="BM242" s="230" t="s">
        <v>394</v>
      </c>
    </row>
    <row r="243" s="2" customFormat="1">
      <c r="A243" s="37"/>
      <c r="B243" s="38"/>
      <c r="C243" s="39"/>
      <c r="D243" s="232" t="s">
        <v>134</v>
      </c>
      <c r="E243" s="39"/>
      <c r="F243" s="233" t="s">
        <v>393</v>
      </c>
      <c r="G243" s="39"/>
      <c r="H243" s="39"/>
      <c r="I243" s="234"/>
      <c r="J243" s="39"/>
      <c r="K243" s="39"/>
      <c r="L243" s="43"/>
      <c r="M243" s="235"/>
      <c r="N243" s="236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134</v>
      </c>
      <c r="AU243" s="16" t="s">
        <v>90</v>
      </c>
    </row>
    <row r="244" s="2" customFormat="1">
      <c r="A244" s="37"/>
      <c r="B244" s="38"/>
      <c r="C244" s="39"/>
      <c r="D244" s="232" t="s">
        <v>136</v>
      </c>
      <c r="E244" s="39"/>
      <c r="F244" s="237" t="s">
        <v>395</v>
      </c>
      <c r="G244" s="39"/>
      <c r="H244" s="39"/>
      <c r="I244" s="234"/>
      <c r="J244" s="39"/>
      <c r="K244" s="39"/>
      <c r="L244" s="43"/>
      <c r="M244" s="235"/>
      <c r="N244" s="236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136</v>
      </c>
      <c r="AU244" s="16" t="s">
        <v>90</v>
      </c>
    </row>
    <row r="245" s="13" customFormat="1">
      <c r="A245" s="13"/>
      <c r="B245" s="242"/>
      <c r="C245" s="243"/>
      <c r="D245" s="232" t="s">
        <v>197</v>
      </c>
      <c r="E245" s="244" t="s">
        <v>1</v>
      </c>
      <c r="F245" s="245" t="s">
        <v>396</v>
      </c>
      <c r="G245" s="243"/>
      <c r="H245" s="246">
        <v>250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2" t="s">
        <v>197</v>
      </c>
      <c r="AU245" s="252" t="s">
        <v>90</v>
      </c>
      <c r="AV245" s="13" t="s">
        <v>90</v>
      </c>
      <c r="AW245" s="13" t="s">
        <v>37</v>
      </c>
      <c r="AX245" s="13" t="s">
        <v>81</v>
      </c>
      <c r="AY245" s="252" t="s">
        <v>125</v>
      </c>
    </row>
    <row r="246" s="13" customFormat="1">
      <c r="A246" s="13"/>
      <c r="B246" s="242"/>
      <c r="C246" s="243"/>
      <c r="D246" s="232" t="s">
        <v>197</v>
      </c>
      <c r="E246" s="244" t="s">
        <v>1</v>
      </c>
      <c r="F246" s="245" t="s">
        <v>397</v>
      </c>
      <c r="G246" s="243"/>
      <c r="H246" s="246">
        <v>9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2" t="s">
        <v>197</v>
      </c>
      <c r="AU246" s="252" t="s">
        <v>90</v>
      </c>
      <c r="AV246" s="13" t="s">
        <v>90</v>
      </c>
      <c r="AW246" s="13" t="s">
        <v>37</v>
      </c>
      <c r="AX246" s="13" t="s">
        <v>81</v>
      </c>
      <c r="AY246" s="252" t="s">
        <v>125</v>
      </c>
    </row>
    <row r="247" s="14" customFormat="1">
      <c r="A247" s="14"/>
      <c r="B247" s="264"/>
      <c r="C247" s="265"/>
      <c r="D247" s="232" t="s">
        <v>197</v>
      </c>
      <c r="E247" s="266" t="s">
        <v>1</v>
      </c>
      <c r="F247" s="267" t="s">
        <v>367</v>
      </c>
      <c r="G247" s="265"/>
      <c r="H247" s="268">
        <v>259</v>
      </c>
      <c r="I247" s="269"/>
      <c r="J247" s="265"/>
      <c r="K247" s="265"/>
      <c r="L247" s="270"/>
      <c r="M247" s="271"/>
      <c r="N247" s="272"/>
      <c r="O247" s="272"/>
      <c r="P247" s="272"/>
      <c r="Q247" s="272"/>
      <c r="R247" s="272"/>
      <c r="S247" s="272"/>
      <c r="T247" s="27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4" t="s">
        <v>197</v>
      </c>
      <c r="AU247" s="274" t="s">
        <v>90</v>
      </c>
      <c r="AV247" s="14" t="s">
        <v>148</v>
      </c>
      <c r="AW247" s="14" t="s">
        <v>37</v>
      </c>
      <c r="AX247" s="14" t="s">
        <v>88</v>
      </c>
      <c r="AY247" s="274" t="s">
        <v>125</v>
      </c>
    </row>
    <row r="248" s="2" customFormat="1" ht="24.15" customHeight="1">
      <c r="A248" s="37"/>
      <c r="B248" s="38"/>
      <c r="C248" s="218" t="s">
        <v>398</v>
      </c>
      <c r="D248" s="218" t="s">
        <v>128</v>
      </c>
      <c r="E248" s="219" t="s">
        <v>399</v>
      </c>
      <c r="F248" s="220" t="s">
        <v>400</v>
      </c>
      <c r="G248" s="221" t="s">
        <v>262</v>
      </c>
      <c r="H248" s="222">
        <v>259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46</v>
      </c>
      <c r="O248" s="90"/>
      <c r="P248" s="228">
        <f>O248*H248</f>
        <v>0</v>
      </c>
      <c r="Q248" s="228">
        <v>0.00093000000000000005</v>
      </c>
      <c r="R248" s="228">
        <f>Q248*H248</f>
        <v>0.24087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282</v>
      </c>
      <c r="AT248" s="230" t="s">
        <v>128</v>
      </c>
      <c r="AU248" s="230" t="s">
        <v>90</v>
      </c>
      <c r="AY248" s="16" t="s">
        <v>125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88</v>
      </c>
      <c r="BK248" s="231">
        <f>ROUND(I248*H248,2)</f>
        <v>0</v>
      </c>
      <c r="BL248" s="16" t="s">
        <v>282</v>
      </c>
      <c r="BM248" s="230" t="s">
        <v>401</v>
      </c>
    </row>
    <row r="249" s="2" customFormat="1">
      <c r="A249" s="37"/>
      <c r="B249" s="38"/>
      <c r="C249" s="39"/>
      <c r="D249" s="232" t="s">
        <v>134</v>
      </c>
      <c r="E249" s="39"/>
      <c r="F249" s="233" t="s">
        <v>402</v>
      </c>
      <c r="G249" s="39"/>
      <c r="H249" s="39"/>
      <c r="I249" s="234"/>
      <c r="J249" s="39"/>
      <c r="K249" s="39"/>
      <c r="L249" s="43"/>
      <c r="M249" s="235"/>
      <c r="N249" s="236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134</v>
      </c>
      <c r="AU249" s="16" t="s">
        <v>90</v>
      </c>
    </row>
    <row r="250" s="2" customFormat="1">
      <c r="A250" s="37"/>
      <c r="B250" s="38"/>
      <c r="C250" s="39"/>
      <c r="D250" s="232" t="s">
        <v>136</v>
      </c>
      <c r="E250" s="39"/>
      <c r="F250" s="237" t="s">
        <v>403</v>
      </c>
      <c r="G250" s="39"/>
      <c r="H250" s="39"/>
      <c r="I250" s="234"/>
      <c r="J250" s="39"/>
      <c r="K250" s="39"/>
      <c r="L250" s="43"/>
      <c r="M250" s="235"/>
      <c r="N250" s="236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136</v>
      </c>
      <c r="AU250" s="16" t="s">
        <v>90</v>
      </c>
    </row>
    <row r="251" s="2" customFormat="1" ht="16.5" customHeight="1">
      <c r="A251" s="37"/>
      <c r="B251" s="38"/>
      <c r="C251" s="218" t="s">
        <v>404</v>
      </c>
      <c r="D251" s="218" t="s">
        <v>128</v>
      </c>
      <c r="E251" s="219" t="s">
        <v>405</v>
      </c>
      <c r="F251" s="220" t="s">
        <v>406</v>
      </c>
      <c r="G251" s="221" t="s">
        <v>222</v>
      </c>
      <c r="H251" s="222">
        <v>24.774999999999999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46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282</v>
      </c>
      <c r="AT251" s="230" t="s">
        <v>128</v>
      </c>
      <c r="AU251" s="230" t="s">
        <v>90</v>
      </c>
      <c r="AY251" s="16" t="s">
        <v>125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88</v>
      </c>
      <c r="BK251" s="231">
        <f>ROUND(I251*H251,2)</f>
        <v>0</v>
      </c>
      <c r="BL251" s="16" t="s">
        <v>282</v>
      </c>
      <c r="BM251" s="230" t="s">
        <v>407</v>
      </c>
    </row>
    <row r="252" s="2" customFormat="1">
      <c r="A252" s="37"/>
      <c r="B252" s="38"/>
      <c r="C252" s="39"/>
      <c r="D252" s="232" t="s">
        <v>134</v>
      </c>
      <c r="E252" s="39"/>
      <c r="F252" s="233" t="s">
        <v>406</v>
      </c>
      <c r="G252" s="39"/>
      <c r="H252" s="39"/>
      <c r="I252" s="234"/>
      <c r="J252" s="39"/>
      <c r="K252" s="39"/>
      <c r="L252" s="43"/>
      <c r="M252" s="238"/>
      <c r="N252" s="239"/>
      <c r="O252" s="240"/>
      <c r="P252" s="240"/>
      <c r="Q252" s="240"/>
      <c r="R252" s="240"/>
      <c r="S252" s="240"/>
      <c r="T252" s="24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134</v>
      </c>
      <c r="AU252" s="16" t="s">
        <v>90</v>
      </c>
    </row>
    <row r="253" s="2" customFormat="1" ht="6.96" customHeight="1">
      <c r="A253" s="37"/>
      <c r="B253" s="65"/>
      <c r="C253" s="66"/>
      <c r="D253" s="66"/>
      <c r="E253" s="66"/>
      <c r="F253" s="66"/>
      <c r="G253" s="66"/>
      <c r="H253" s="66"/>
      <c r="I253" s="66"/>
      <c r="J253" s="66"/>
      <c r="K253" s="66"/>
      <c r="L253" s="43"/>
      <c r="M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</row>
  </sheetData>
  <sheetProtection sheet="1" autoFilter="0" formatColumns="0" formatRows="0" objects="1" scenarios="1" spinCount="100000" saltValue="49KUTG/MpMnVzzP0IoLzhe6gXznwE6nzrhKvCqtcn/iyIGoKYensVmSP1i/8VEf9ddkixMyBvr7uiOC1XV8e4Q==" hashValue="TpQF2DpGtfaAONrf3ygNNPRiA78Jh1hGtHQlM8vSq/13ys+rBl2AKNhZFvQWe1hr2Vvf1Tf57PBRsB7dxZlseQ==" algorithmName="SHA-512" password="CC35"/>
  <autoFilter ref="C125:K25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1ff1a2ff228e8496d2cdd54681b8c6d9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8079a8c743d7c1b9f28c862330ab59d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82892-9f05-4115-b8bf-20a77a76b5d2" xsi:nil="true"/>
    <lcf76f155ced4ddcb4097134ff3c332f xmlns="29ed0e5a-0378-45b4-a990-92aa170f38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376E43-49FD-48B7-B164-88B4EA3949C7}"/>
</file>

<file path=customXml/itemProps2.xml><?xml version="1.0" encoding="utf-8"?>
<ds:datastoreItem xmlns:ds="http://schemas.openxmlformats.org/officeDocument/2006/customXml" ds:itemID="{F192BA6F-82E5-45ED-9A0F-204D1506AFB0}"/>
</file>

<file path=customXml/itemProps3.xml><?xml version="1.0" encoding="utf-8"?>
<ds:datastoreItem xmlns:ds="http://schemas.openxmlformats.org/officeDocument/2006/customXml" ds:itemID="{053E0C15-585B-475D-A0F8-166A734FE3BF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K.</dc:creator>
  <cp:lastModifiedBy>Milada K.</cp:lastModifiedBy>
  <dcterms:created xsi:type="dcterms:W3CDTF">2024-03-06T08:10:45Z</dcterms:created>
  <dcterms:modified xsi:type="dcterms:W3CDTF">2024-03-06T08:10:50Z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</Properties>
</file>